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zr87397\Documents\FFRS\CESF\"/>
    </mc:Choice>
  </mc:AlternateContent>
  <bookViews>
    <workbookView xWindow="0" yWindow="0" windowWidth="17256" windowHeight="7440"/>
  </bookViews>
  <sheets>
    <sheet name="vglr001_15151388" sheetId="1" r:id="rId1"/>
  </sheets>
  <definedNames>
    <definedName name="_xlnm._FilterDatabase" localSheetId="0" hidden="1">vglr001_15151388!$A$10:$H$1988</definedName>
  </definedNames>
  <calcPr calcId="162913"/>
</workbook>
</file>

<file path=xl/calcChain.xml><?xml version="1.0" encoding="utf-8"?>
<calcChain xmlns="http://schemas.openxmlformats.org/spreadsheetml/2006/main">
  <c r="B11" i="1" l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B375" i="1"/>
  <c r="C375" i="1"/>
  <c r="D375" i="1"/>
  <c r="B376" i="1"/>
  <c r="C376" i="1"/>
  <c r="D376" i="1"/>
  <c r="B377" i="1"/>
  <c r="C377" i="1"/>
  <c r="D377" i="1"/>
  <c r="B378" i="1"/>
  <c r="C378" i="1"/>
  <c r="D378" i="1"/>
  <c r="B379" i="1"/>
  <c r="C379" i="1"/>
  <c r="D379" i="1"/>
  <c r="B380" i="1"/>
  <c r="C380" i="1"/>
  <c r="D380" i="1"/>
  <c r="B381" i="1"/>
  <c r="C381" i="1"/>
  <c r="D381" i="1"/>
  <c r="B382" i="1"/>
  <c r="C382" i="1"/>
  <c r="D382" i="1"/>
  <c r="B383" i="1"/>
  <c r="C383" i="1"/>
  <c r="D383" i="1"/>
  <c r="B384" i="1"/>
  <c r="C384" i="1"/>
  <c r="D384" i="1"/>
  <c r="B385" i="1"/>
  <c r="C385" i="1"/>
  <c r="D385" i="1"/>
  <c r="B386" i="1"/>
  <c r="C386" i="1"/>
  <c r="D386" i="1"/>
  <c r="B387" i="1"/>
  <c r="C387" i="1"/>
  <c r="D387" i="1"/>
  <c r="B388" i="1"/>
  <c r="C388" i="1"/>
  <c r="D388" i="1"/>
  <c r="B389" i="1"/>
  <c r="C389" i="1"/>
  <c r="D389" i="1"/>
  <c r="B390" i="1"/>
  <c r="C390" i="1"/>
  <c r="D390" i="1"/>
  <c r="B391" i="1"/>
  <c r="C391" i="1"/>
  <c r="D391" i="1"/>
  <c r="B392" i="1"/>
  <c r="C392" i="1"/>
  <c r="D392" i="1"/>
  <c r="B393" i="1"/>
  <c r="C393" i="1"/>
  <c r="D393" i="1"/>
  <c r="B394" i="1"/>
  <c r="C394" i="1"/>
  <c r="D394" i="1"/>
  <c r="B395" i="1"/>
  <c r="C395" i="1"/>
  <c r="D395" i="1"/>
  <c r="B396" i="1"/>
  <c r="C396" i="1"/>
  <c r="D396" i="1"/>
  <c r="B397" i="1"/>
  <c r="C397" i="1"/>
  <c r="D397" i="1"/>
  <c r="B398" i="1"/>
  <c r="C398" i="1"/>
  <c r="D398" i="1"/>
  <c r="B399" i="1"/>
  <c r="C399" i="1"/>
  <c r="D399" i="1"/>
  <c r="B400" i="1"/>
  <c r="C400" i="1"/>
  <c r="D400" i="1"/>
  <c r="B401" i="1"/>
  <c r="C401" i="1"/>
  <c r="D401" i="1"/>
  <c r="B402" i="1"/>
  <c r="C402" i="1"/>
  <c r="D402" i="1"/>
  <c r="B403" i="1"/>
  <c r="C403" i="1"/>
  <c r="D403" i="1"/>
  <c r="B404" i="1"/>
  <c r="C404" i="1"/>
  <c r="D404" i="1"/>
  <c r="B405" i="1"/>
  <c r="C405" i="1"/>
  <c r="D405" i="1"/>
  <c r="B406" i="1"/>
  <c r="C406" i="1"/>
  <c r="D406" i="1"/>
  <c r="B407" i="1"/>
  <c r="C407" i="1"/>
  <c r="D407" i="1"/>
  <c r="B408" i="1"/>
  <c r="C408" i="1"/>
  <c r="D408" i="1"/>
  <c r="B409" i="1"/>
  <c r="C409" i="1"/>
  <c r="D409" i="1"/>
  <c r="B410" i="1"/>
  <c r="C410" i="1"/>
  <c r="D410" i="1"/>
  <c r="B411" i="1"/>
  <c r="C411" i="1"/>
  <c r="D411" i="1"/>
  <c r="B412" i="1"/>
  <c r="C412" i="1"/>
  <c r="D412" i="1"/>
  <c r="B413" i="1"/>
  <c r="C413" i="1"/>
  <c r="D413" i="1"/>
  <c r="B414" i="1"/>
  <c r="C414" i="1"/>
  <c r="D414" i="1"/>
  <c r="B415" i="1"/>
  <c r="C415" i="1"/>
  <c r="D415" i="1"/>
  <c r="B416" i="1"/>
  <c r="C416" i="1"/>
  <c r="D416" i="1"/>
  <c r="B417" i="1"/>
  <c r="C417" i="1"/>
  <c r="D417" i="1"/>
  <c r="B418" i="1"/>
  <c r="C418" i="1"/>
  <c r="D418" i="1"/>
  <c r="B419" i="1"/>
  <c r="C419" i="1"/>
  <c r="D419" i="1"/>
  <c r="B420" i="1"/>
  <c r="C420" i="1"/>
  <c r="D420" i="1"/>
  <c r="B421" i="1"/>
  <c r="C421" i="1"/>
  <c r="D421" i="1"/>
  <c r="B422" i="1"/>
  <c r="C422" i="1"/>
  <c r="D422" i="1"/>
  <c r="B423" i="1"/>
  <c r="C423" i="1"/>
  <c r="D423" i="1"/>
  <c r="B424" i="1"/>
  <c r="C424" i="1"/>
  <c r="D424" i="1"/>
  <c r="B425" i="1"/>
  <c r="C425" i="1"/>
  <c r="D425" i="1"/>
  <c r="B426" i="1"/>
  <c r="C426" i="1"/>
  <c r="D426" i="1"/>
  <c r="B427" i="1"/>
  <c r="C427" i="1"/>
  <c r="D427" i="1"/>
  <c r="B428" i="1"/>
  <c r="C428" i="1"/>
  <c r="D428" i="1"/>
  <c r="B429" i="1"/>
  <c r="C429" i="1"/>
  <c r="D429" i="1"/>
  <c r="B430" i="1"/>
  <c r="C430" i="1"/>
  <c r="D430" i="1"/>
  <c r="B431" i="1"/>
  <c r="C431" i="1"/>
  <c r="D431" i="1"/>
  <c r="B432" i="1"/>
  <c r="C432" i="1"/>
  <c r="D432" i="1"/>
  <c r="B433" i="1"/>
  <c r="C433" i="1"/>
  <c r="D433" i="1"/>
  <c r="B434" i="1"/>
  <c r="C434" i="1"/>
  <c r="D434" i="1"/>
  <c r="B435" i="1"/>
  <c r="C435" i="1"/>
  <c r="D435" i="1"/>
  <c r="B436" i="1"/>
  <c r="C436" i="1"/>
  <c r="D436" i="1"/>
  <c r="B437" i="1"/>
  <c r="C437" i="1"/>
  <c r="D437" i="1"/>
  <c r="B438" i="1"/>
  <c r="C438" i="1"/>
  <c r="D438" i="1"/>
  <c r="B439" i="1"/>
  <c r="C439" i="1"/>
  <c r="D439" i="1"/>
  <c r="B440" i="1"/>
  <c r="C440" i="1"/>
  <c r="D440" i="1"/>
  <c r="B441" i="1"/>
  <c r="C441" i="1"/>
  <c r="D441" i="1"/>
  <c r="B442" i="1"/>
  <c r="C442" i="1"/>
  <c r="D442" i="1"/>
  <c r="B443" i="1"/>
  <c r="C443" i="1"/>
  <c r="D443" i="1"/>
  <c r="B444" i="1"/>
  <c r="C444" i="1"/>
  <c r="D444" i="1"/>
  <c r="B445" i="1"/>
  <c r="C445" i="1"/>
  <c r="D445" i="1"/>
  <c r="B446" i="1"/>
  <c r="C446" i="1"/>
  <c r="D446" i="1"/>
  <c r="B447" i="1"/>
  <c r="C447" i="1"/>
  <c r="D447" i="1"/>
  <c r="B448" i="1"/>
  <c r="C448" i="1"/>
  <c r="D448" i="1"/>
  <c r="B449" i="1"/>
  <c r="C449" i="1"/>
  <c r="D449" i="1"/>
  <c r="B450" i="1"/>
  <c r="C450" i="1"/>
  <c r="D450" i="1"/>
  <c r="B451" i="1"/>
  <c r="C451" i="1"/>
  <c r="D451" i="1"/>
  <c r="B452" i="1"/>
  <c r="C452" i="1"/>
  <c r="D452" i="1"/>
  <c r="B453" i="1"/>
  <c r="C453" i="1"/>
  <c r="D453" i="1"/>
  <c r="B454" i="1"/>
  <c r="C454" i="1"/>
  <c r="D454" i="1"/>
  <c r="B455" i="1"/>
  <c r="C455" i="1"/>
  <c r="D455" i="1"/>
  <c r="B456" i="1"/>
  <c r="C456" i="1"/>
  <c r="D456" i="1"/>
  <c r="B457" i="1"/>
  <c r="C457" i="1"/>
  <c r="D457" i="1"/>
  <c r="B458" i="1"/>
  <c r="C458" i="1"/>
  <c r="D458" i="1"/>
  <c r="B459" i="1"/>
  <c r="C459" i="1"/>
  <c r="D459" i="1"/>
  <c r="B460" i="1"/>
  <c r="C460" i="1"/>
  <c r="D460" i="1"/>
  <c r="B461" i="1"/>
  <c r="C461" i="1"/>
  <c r="D461" i="1"/>
  <c r="B462" i="1"/>
  <c r="C462" i="1"/>
  <c r="D462" i="1"/>
  <c r="B463" i="1"/>
  <c r="C463" i="1"/>
  <c r="D463" i="1"/>
  <c r="B464" i="1"/>
  <c r="C464" i="1"/>
  <c r="D464" i="1"/>
  <c r="B465" i="1"/>
  <c r="C465" i="1"/>
  <c r="D465" i="1"/>
  <c r="B466" i="1"/>
  <c r="C466" i="1"/>
  <c r="D466" i="1"/>
  <c r="B467" i="1"/>
  <c r="C467" i="1"/>
  <c r="D467" i="1"/>
  <c r="B468" i="1"/>
  <c r="C468" i="1"/>
  <c r="D468" i="1"/>
  <c r="B469" i="1"/>
  <c r="C469" i="1"/>
  <c r="D469" i="1"/>
  <c r="B470" i="1"/>
  <c r="C470" i="1"/>
  <c r="D470" i="1"/>
  <c r="B471" i="1"/>
  <c r="C471" i="1"/>
  <c r="D471" i="1"/>
  <c r="B472" i="1"/>
  <c r="C472" i="1"/>
  <c r="D472" i="1"/>
  <c r="B473" i="1"/>
  <c r="C473" i="1"/>
  <c r="D473" i="1"/>
  <c r="B474" i="1"/>
  <c r="C474" i="1"/>
  <c r="D474" i="1"/>
  <c r="B475" i="1"/>
  <c r="C475" i="1"/>
  <c r="D475" i="1"/>
  <c r="B476" i="1"/>
  <c r="C476" i="1"/>
  <c r="D476" i="1"/>
  <c r="B477" i="1"/>
  <c r="C477" i="1"/>
  <c r="D477" i="1"/>
  <c r="B478" i="1"/>
  <c r="C478" i="1"/>
  <c r="D478" i="1"/>
  <c r="B479" i="1"/>
  <c r="C479" i="1"/>
  <c r="D479" i="1"/>
  <c r="B480" i="1"/>
  <c r="C480" i="1"/>
  <c r="D480" i="1"/>
  <c r="B481" i="1"/>
  <c r="C481" i="1"/>
  <c r="D481" i="1"/>
  <c r="B482" i="1"/>
  <c r="C482" i="1"/>
  <c r="D482" i="1"/>
  <c r="B483" i="1"/>
  <c r="C483" i="1"/>
  <c r="D483" i="1"/>
  <c r="B484" i="1"/>
  <c r="C484" i="1"/>
  <c r="D484" i="1"/>
  <c r="B485" i="1"/>
  <c r="C485" i="1"/>
  <c r="D485" i="1"/>
  <c r="B486" i="1"/>
  <c r="C486" i="1"/>
  <c r="D486" i="1"/>
  <c r="B487" i="1"/>
  <c r="C487" i="1"/>
  <c r="D487" i="1"/>
  <c r="B488" i="1"/>
  <c r="C488" i="1"/>
  <c r="D488" i="1"/>
  <c r="B489" i="1"/>
  <c r="C489" i="1"/>
  <c r="D489" i="1"/>
  <c r="B490" i="1"/>
  <c r="C490" i="1"/>
  <c r="D490" i="1"/>
  <c r="B491" i="1"/>
  <c r="C491" i="1"/>
  <c r="D491" i="1"/>
  <c r="B492" i="1"/>
  <c r="C492" i="1"/>
  <c r="D492" i="1"/>
  <c r="B493" i="1"/>
  <c r="C493" i="1"/>
  <c r="D493" i="1"/>
  <c r="B494" i="1"/>
  <c r="C494" i="1"/>
  <c r="D494" i="1"/>
  <c r="B495" i="1"/>
  <c r="C495" i="1"/>
  <c r="D495" i="1"/>
  <c r="B496" i="1"/>
  <c r="C496" i="1"/>
  <c r="D496" i="1"/>
  <c r="B497" i="1"/>
  <c r="C497" i="1"/>
  <c r="D497" i="1"/>
  <c r="B498" i="1"/>
  <c r="C498" i="1"/>
  <c r="D498" i="1"/>
  <c r="B499" i="1"/>
  <c r="C499" i="1"/>
  <c r="D499" i="1"/>
  <c r="B500" i="1"/>
  <c r="C500" i="1"/>
  <c r="D500" i="1"/>
  <c r="B501" i="1"/>
  <c r="C501" i="1"/>
  <c r="D501" i="1"/>
  <c r="B502" i="1"/>
  <c r="C502" i="1"/>
  <c r="D502" i="1"/>
  <c r="B503" i="1"/>
  <c r="C503" i="1"/>
  <c r="D503" i="1"/>
  <c r="B504" i="1"/>
  <c r="C504" i="1"/>
  <c r="D504" i="1"/>
  <c r="B505" i="1"/>
  <c r="C505" i="1"/>
  <c r="D505" i="1"/>
  <c r="B506" i="1"/>
  <c r="C506" i="1"/>
  <c r="D506" i="1"/>
  <c r="B507" i="1"/>
  <c r="C507" i="1"/>
  <c r="D507" i="1"/>
  <c r="B508" i="1"/>
  <c r="C508" i="1"/>
  <c r="D508" i="1"/>
  <c r="B509" i="1"/>
  <c r="C509" i="1"/>
  <c r="D509" i="1"/>
  <c r="B510" i="1"/>
  <c r="C510" i="1"/>
  <c r="D510" i="1"/>
  <c r="B511" i="1"/>
  <c r="C511" i="1"/>
  <c r="D511" i="1"/>
  <c r="B512" i="1"/>
  <c r="C512" i="1"/>
  <c r="D512" i="1"/>
  <c r="B513" i="1"/>
  <c r="C513" i="1"/>
  <c r="D513" i="1"/>
  <c r="B514" i="1"/>
  <c r="C514" i="1"/>
  <c r="D514" i="1"/>
  <c r="B515" i="1"/>
  <c r="C515" i="1"/>
  <c r="D515" i="1"/>
  <c r="B516" i="1"/>
  <c r="C516" i="1"/>
  <c r="D516" i="1"/>
  <c r="B517" i="1"/>
  <c r="C517" i="1"/>
  <c r="D517" i="1"/>
  <c r="B518" i="1"/>
  <c r="C518" i="1"/>
  <c r="D518" i="1"/>
  <c r="B519" i="1"/>
  <c r="C519" i="1"/>
  <c r="D519" i="1"/>
  <c r="B520" i="1"/>
  <c r="C520" i="1"/>
  <c r="D520" i="1"/>
  <c r="B521" i="1"/>
  <c r="C521" i="1"/>
  <c r="D521" i="1"/>
  <c r="B522" i="1"/>
  <c r="C522" i="1"/>
  <c r="D522" i="1"/>
  <c r="B523" i="1"/>
  <c r="C523" i="1"/>
  <c r="D523" i="1"/>
  <c r="B524" i="1"/>
  <c r="C524" i="1"/>
  <c r="D524" i="1"/>
  <c r="B525" i="1"/>
  <c r="C525" i="1"/>
  <c r="D525" i="1"/>
  <c r="B526" i="1"/>
  <c r="C526" i="1"/>
  <c r="D526" i="1"/>
  <c r="B527" i="1"/>
  <c r="C527" i="1"/>
  <c r="D527" i="1"/>
  <c r="B528" i="1"/>
  <c r="C528" i="1"/>
  <c r="D528" i="1"/>
  <c r="B529" i="1"/>
  <c r="C529" i="1"/>
  <c r="D529" i="1"/>
  <c r="B530" i="1"/>
  <c r="C530" i="1"/>
  <c r="D530" i="1"/>
  <c r="B531" i="1"/>
  <c r="C531" i="1"/>
  <c r="D531" i="1"/>
  <c r="B532" i="1"/>
  <c r="C532" i="1"/>
  <c r="D532" i="1"/>
  <c r="B533" i="1"/>
  <c r="C533" i="1"/>
  <c r="D533" i="1"/>
  <c r="B534" i="1"/>
  <c r="C534" i="1"/>
  <c r="D534" i="1"/>
  <c r="B535" i="1"/>
  <c r="C535" i="1"/>
  <c r="D535" i="1"/>
  <c r="B536" i="1"/>
  <c r="C536" i="1"/>
  <c r="D536" i="1"/>
  <c r="B537" i="1"/>
  <c r="C537" i="1"/>
  <c r="D537" i="1"/>
  <c r="B538" i="1"/>
  <c r="C538" i="1"/>
  <c r="D538" i="1"/>
  <c r="B539" i="1"/>
  <c r="C539" i="1"/>
  <c r="D539" i="1"/>
  <c r="B540" i="1"/>
  <c r="C540" i="1"/>
  <c r="D540" i="1"/>
  <c r="B541" i="1"/>
  <c r="C541" i="1"/>
  <c r="D541" i="1"/>
  <c r="B542" i="1"/>
  <c r="C542" i="1"/>
  <c r="D542" i="1"/>
  <c r="B543" i="1"/>
  <c r="C543" i="1"/>
  <c r="D543" i="1"/>
  <c r="B544" i="1"/>
  <c r="C544" i="1"/>
  <c r="D544" i="1"/>
  <c r="B545" i="1"/>
  <c r="C545" i="1"/>
  <c r="D545" i="1"/>
  <c r="B546" i="1"/>
  <c r="C546" i="1"/>
  <c r="D546" i="1"/>
  <c r="B547" i="1"/>
  <c r="C547" i="1"/>
  <c r="D547" i="1"/>
  <c r="B548" i="1"/>
  <c r="C548" i="1"/>
  <c r="D548" i="1"/>
  <c r="B549" i="1"/>
  <c r="C549" i="1"/>
  <c r="D549" i="1"/>
  <c r="B550" i="1"/>
  <c r="C550" i="1"/>
  <c r="D550" i="1"/>
  <c r="B551" i="1"/>
  <c r="C551" i="1"/>
  <c r="D551" i="1"/>
  <c r="B552" i="1"/>
  <c r="C552" i="1"/>
  <c r="D552" i="1"/>
  <c r="B553" i="1"/>
  <c r="C553" i="1"/>
  <c r="D553" i="1"/>
  <c r="B554" i="1"/>
  <c r="C554" i="1"/>
  <c r="D554" i="1"/>
  <c r="B555" i="1"/>
  <c r="C555" i="1"/>
  <c r="D555" i="1"/>
  <c r="B556" i="1"/>
  <c r="C556" i="1"/>
  <c r="D556" i="1"/>
  <c r="B557" i="1"/>
  <c r="C557" i="1"/>
  <c r="D557" i="1"/>
  <c r="B558" i="1"/>
  <c r="C558" i="1"/>
  <c r="D558" i="1"/>
  <c r="B559" i="1"/>
  <c r="C559" i="1"/>
  <c r="D559" i="1"/>
  <c r="B560" i="1"/>
  <c r="C560" i="1"/>
  <c r="D560" i="1"/>
  <c r="B561" i="1"/>
  <c r="C561" i="1"/>
  <c r="D561" i="1"/>
  <c r="B562" i="1"/>
  <c r="C562" i="1"/>
  <c r="D562" i="1"/>
  <c r="B563" i="1"/>
  <c r="C563" i="1"/>
  <c r="D563" i="1"/>
  <c r="B564" i="1"/>
  <c r="C564" i="1"/>
  <c r="D564" i="1"/>
  <c r="B565" i="1"/>
  <c r="C565" i="1"/>
  <c r="D565" i="1"/>
  <c r="B566" i="1"/>
  <c r="C566" i="1"/>
  <c r="D566" i="1"/>
  <c r="B567" i="1"/>
  <c r="C567" i="1"/>
  <c r="D567" i="1"/>
  <c r="B568" i="1"/>
  <c r="C568" i="1"/>
  <c r="D568" i="1"/>
  <c r="B569" i="1"/>
  <c r="C569" i="1"/>
  <c r="D569" i="1"/>
  <c r="B570" i="1"/>
  <c r="C570" i="1"/>
  <c r="D570" i="1"/>
  <c r="B571" i="1"/>
  <c r="C571" i="1"/>
  <c r="D571" i="1"/>
  <c r="B572" i="1"/>
  <c r="C572" i="1"/>
  <c r="D572" i="1"/>
  <c r="B573" i="1"/>
  <c r="C573" i="1"/>
  <c r="D573" i="1"/>
  <c r="B574" i="1"/>
  <c r="C574" i="1"/>
  <c r="D574" i="1"/>
  <c r="B575" i="1"/>
  <c r="C575" i="1"/>
  <c r="D575" i="1"/>
  <c r="B576" i="1"/>
  <c r="C576" i="1"/>
  <c r="D576" i="1"/>
  <c r="B577" i="1"/>
  <c r="C577" i="1"/>
  <c r="D577" i="1"/>
  <c r="B578" i="1"/>
  <c r="C578" i="1"/>
  <c r="D578" i="1"/>
  <c r="B579" i="1"/>
  <c r="C579" i="1"/>
  <c r="D579" i="1"/>
  <c r="B580" i="1"/>
  <c r="C580" i="1"/>
  <c r="D580" i="1"/>
  <c r="B581" i="1"/>
  <c r="C581" i="1"/>
  <c r="D581" i="1"/>
  <c r="B582" i="1"/>
  <c r="C582" i="1"/>
  <c r="D582" i="1"/>
  <c r="B583" i="1"/>
  <c r="C583" i="1"/>
  <c r="D583" i="1"/>
  <c r="B584" i="1"/>
  <c r="C584" i="1"/>
  <c r="D584" i="1"/>
  <c r="B585" i="1"/>
  <c r="C585" i="1"/>
  <c r="D585" i="1"/>
  <c r="B586" i="1"/>
  <c r="C586" i="1"/>
  <c r="D586" i="1"/>
  <c r="B587" i="1"/>
  <c r="C587" i="1"/>
  <c r="D587" i="1"/>
  <c r="B588" i="1"/>
  <c r="C588" i="1"/>
  <c r="D588" i="1"/>
  <c r="B589" i="1"/>
  <c r="C589" i="1"/>
  <c r="D589" i="1"/>
  <c r="B590" i="1"/>
  <c r="C590" i="1"/>
  <c r="D590" i="1"/>
  <c r="B591" i="1"/>
  <c r="C591" i="1"/>
  <c r="D591" i="1"/>
  <c r="B592" i="1"/>
  <c r="C592" i="1"/>
  <c r="D592" i="1"/>
  <c r="B593" i="1"/>
  <c r="C593" i="1"/>
  <c r="D593" i="1"/>
  <c r="B594" i="1"/>
  <c r="C594" i="1"/>
  <c r="D594" i="1"/>
  <c r="B595" i="1"/>
  <c r="C595" i="1"/>
  <c r="D595" i="1"/>
  <c r="B596" i="1"/>
  <c r="C596" i="1"/>
  <c r="D596" i="1"/>
  <c r="B597" i="1"/>
  <c r="C597" i="1"/>
  <c r="D597" i="1"/>
  <c r="B598" i="1"/>
  <c r="C598" i="1"/>
  <c r="D598" i="1"/>
  <c r="B599" i="1"/>
  <c r="C599" i="1"/>
  <c r="D599" i="1"/>
  <c r="B600" i="1"/>
  <c r="C600" i="1"/>
  <c r="D600" i="1"/>
  <c r="B601" i="1"/>
  <c r="C601" i="1"/>
  <c r="D601" i="1"/>
  <c r="B602" i="1"/>
  <c r="C602" i="1"/>
  <c r="D602" i="1"/>
  <c r="B603" i="1"/>
  <c r="C603" i="1"/>
  <c r="D603" i="1"/>
  <c r="B604" i="1"/>
  <c r="C604" i="1"/>
  <c r="D604" i="1"/>
  <c r="B605" i="1"/>
  <c r="C605" i="1"/>
  <c r="D605" i="1"/>
  <c r="B606" i="1"/>
  <c r="C606" i="1"/>
  <c r="D606" i="1"/>
  <c r="B607" i="1"/>
  <c r="C607" i="1"/>
  <c r="D607" i="1"/>
  <c r="B608" i="1"/>
  <c r="C608" i="1"/>
  <c r="D608" i="1"/>
  <c r="B609" i="1"/>
  <c r="C609" i="1"/>
  <c r="D609" i="1"/>
  <c r="B610" i="1"/>
  <c r="C610" i="1"/>
  <c r="D610" i="1"/>
  <c r="B611" i="1"/>
  <c r="C611" i="1"/>
  <c r="D611" i="1"/>
  <c r="B612" i="1"/>
  <c r="C612" i="1"/>
  <c r="D612" i="1"/>
  <c r="B613" i="1"/>
  <c r="C613" i="1"/>
  <c r="D613" i="1"/>
  <c r="B614" i="1"/>
  <c r="C614" i="1"/>
  <c r="D614" i="1"/>
  <c r="B615" i="1"/>
  <c r="C615" i="1"/>
  <c r="D615" i="1"/>
  <c r="B616" i="1"/>
  <c r="C616" i="1"/>
  <c r="D616" i="1"/>
  <c r="B617" i="1"/>
  <c r="C617" i="1"/>
  <c r="D617" i="1"/>
  <c r="B618" i="1"/>
  <c r="C618" i="1"/>
  <c r="D618" i="1"/>
  <c r="B619" i="1"/>
  <c r="C619" i="1"/>
  <c r="D619" i="1"/>
  <c r="B620" i="1"/>
  <c r="C620" i="1"/>
  <c r="D620" i="1"/>
  <c r="B621" i="1"/>
  <c r="C621" i="1"/>
  <c r="D621" i="1"/>
  <c r="B622" i="1"/>
  <c r="C622" i="1"/>
  <c r="D622" i="1"/>
  <c r="B623" i="1"/>
  <c r="C623" i="1"/>
  <c r="D623" i="1"/>
  <c r="B624" i="1"/>
  <c r="C624" i="1"/>
  <c r="D624" i="1"/>
  <c r="B625" i="1"/>
  <c r="C625" i="1"/>
  <c r="D625" i="1"/>
  <c r="B626" i="1"/>
  <c r="C626" i="1"/>
  <c r="D626" i="1"/>
  <c r="B627" i="1"/>
  <c r="C627" i="1"/>
  <c r="D627" i="1"/>
  <c r="B628" i="1"/>
  <c r="C628" i="1"/>
  <c r="D628" i="1"/>
  <c r="B629" i="1"/>
  <c r="C629" i="1"/>
  <c r="D629" i="1"/>
  <c r="B630" i="1"/>
  <c r="C630" i="1"/>
  <c r="D630" i="1"/>
  <c r="B631" i="1"/>
  <c r="C631" i="1"/>
  <c r="D631" i="1"/>
  <c r="B632" i="1"/>
  <c r="C632" i="1"/>
  <c r="D632" i="1"/>
  <c r="B633" i="1"/>
  <c r="C633" i="1"/>
  <c r="D633" i="1"/>
  <c r="B634" i="1"/>
  <c r="C634" i="1"/>
  <c r="D634" i="1"/>
  <c r="B635" i="1"/>
  <c r="C635" i="1"/>
  <c r="D635" i="1"/>
  <c r="B636" i="1"/>
  <c r="C636" i="1"/>
  <c r="D636" i="1"/>
  <c r="B637" i="1"/>
  <c r="C637" i="1"/>
  <c r="D637" i="1"/>
  <c r="B638" i="1"/>
  <c r="C638" i="1"/>
  <c r="D638" i="1"/>
  <c r="B639" i="1"/>
  <c r="C639" i="1"/>
  <c r="D639" i="1"/>
  <c r="B640" i="1"/>
  <c r="C640" i="1"/>
  <c r="D640" i="1"/>
  <c r="B641" i="1"/>
  <c r="C641" i="1"/>
  <c r="D641" i="1"/>
  <c r="B642" i="1"/>
  <c r="C642" i="1"/>
  <c r="D642" i="1"/>
  <c r="B643" i="1"/>
  <c r="C643" i="1"/>
  <c r="D643" i="1"/>
  <c r="B644" i="1"/>
  <c r="C644" i="1"/>
  <c r="D644" i="1"/>
  <c r="B645" i="1"/>
  <c r="C645" i="1"/>
  <c r="D645" i="1"/>
  <c r="B646" i="1"/>
  <c r="C646" i="1"/>
  <c r="D646" i="1"/>
  <c r="B647" i="1"/>
  <c r="C647" i="1"/>
  <c r="D647" i="1"/>
  <c r="B648" i="1"/>
  <c r="C648" i="1"/>
  <c r="D648" i="1"/>
  <c r="B649" i="1"/>
  <c r="C649" i="1"/>
  <c r="D649" i="1"/>
  <c r="B650" i="1"/>
  <c r="C650" i="1"/>
  <c r="D650" i="1"/>
  <c r="B651" i="1"/>
  <c r="C651" i="1"/>
  <c r="D651" i="1"/>
  <c r="B652" i="1"/>
  <c r="C652" i="1"/>
  <c r="D652" i="1"/>
  <c r="B653" i="1"/>
  <c r="C653" i="1"/>
  <c r="D653" i="1"/>
  <c r="B654" i="1"/>
  <c r="C654" i="1"/>
  <c r="D654" i="1"/>
  <c r="B655" i="1"/>
  <c r="C655" i="1"/>
  <c r="D655" i="1"/>
  <c r="B656" i="1"/>
  <c r="C656" i="1"/>
  <c r="D656" i="1"/>
  <c r="B657" i="1"/>
  <c r="C657" i="1"/>
  <c r="D657" i="1"/>
  <c r="B658" i="1"/>
  <c r="C658" i="1"/>
  <c r="D658" i="1"/>
  <c r="B659" i="1"/>
  <c r="C659" i="1"/>
  <c r="D659" i="1"/>
  <c r="B660" i="1"/>
  <c r="C660" i="1"/>
  <c r="D660" i="1"/>
  <c r="B661" i="1"/>
  <c r="C661" i="1"/>
  <c r="D661" i="1"/>
  <c r="B662" i="1"/>
  <c r="C662" i="1"/>
  <c r="D662" i="1"/>
  <c r="B663" i="1"/>
  <c r="C663" i="1"/>
  <c r="D663" i="1"/>
  <c r="B664" i="1"/>
  <c r="C664" i="1"/>
  <c r="D664" i="1"/>
  <c r="B665" i="1"/>
  <c r="C665" i="1"/>
  <c r="D665" i="1"/>
  <c r="B666" i="1"/>
  <c r="C666" i="1"/>
  <c r="D666" i="1"/>
  <c r="B667" i="1"/>
  <c r="C667" i="1"/>
  <c r="D667" i="1"/>
  <c r="B668" i="1"/>
  <c r="C668" i="1"/>
  <c r="D668" i="1"/>
  <c r="B669" i="1"/>
  <c r="C669" i="1"/>
  <c r="D669" i="1"/>
  <c r="B670" i="1"/>
  <c r="C670" i="1"/>
  <c r="D670" i="1"/>
  <c r="B671" i="1"/>
  <c r="C671" i="1"/>
  <c r="D671" i="1"/>
  <c r="B672" i="1"/>
  <c r="C672" i="1"/>
  <c r="D672" i="1"/>
  <c r="B673" i="1"/>
  <c r="C673" i="1"/>
  <c r="D673" i="1"/>
  <c r="B674" i="1"/>
  <c r="C674" i="1"/>
  <c r="D674" i="1"/>
  <c r="B675" i="1"/>
  <c r="C675" i="1"/>
  <c r="D675" i="1"/>
  <c r="B676" i="1"/>
  <c r="C676" i="1"/>
  <c r="D676" i="1"/>
  <c r="B677" i="1"/>
  <c r="C677" i="1"/>
  <c r="D677" i="1"/>
  <c r="B678" i="1"/>
  <c r="C678" i="1"/>
  <c r="D678" i="1"/>
  <c r="B679" i="1"/>
  <c r="C679" i="1"/>
  <c r="D679" i="1"/>
  <c r="B680" i="1"/>
  <c r="C680" i="1"/>
  <c r="D680" i="1"/>
  <c r="B681" i="1"/>
  <c r="C681" i="1"/>
  <c r="D681" i="1"/>
  <c r="B682" i="1"/>
  <c r="C682" i="1"/>
  <c r="D682" i="1"/>
  <c r="B683" i="1"/>
  <c r="C683" i="1"/>
  <c r="D683" i="1"/>
  <c r="B684" i="1"/>
  <c r="C684" i="1"/>
  <c r="D684" i="1"/>
  <c r="B685" i="1"/>
  <c r="C685" i="1"/>
  <c r="D685" i="1"/>
  <c r="B686" i="1"/>
  <c r="C686" i="1"/>
  <c r="D686" i="1"/>
  <c r="B687" i="1"/>
  <c r="C687" i="1"/>
  <c r="D687" i="1"/>
  <c r="B688" i="1"/>
  <c r="C688" i="1"/>
  <c r="D688" i="1"/>
  <c r="B689" i="1"/>
  <c r="C689" i="1"/>
  <c r="D689" i="1"/>
  <c r="B690" i="1"/>
  <c r="C690" i="1"/>
  <c r="D690" i="1"/>
  <c r="B691" i="1"/>
  <c r="C691" i="1"/>
  <c r="D691" i="1"/>
  <c r="B692" i="1"/>
  <c r="C692" i="1"/>
  <c r="D692" i="1"/>
  <c r="B693" i="1"/>
  <c r="C693" i="1"/>
  <c r="D693" i="1"/>
  <c r="B694" i="1"/>
  <c r="C694" i="1"/>
  <c r="D694" i="1"/>
  <c r="B695" i="1"/>
  <c r="C695" i="1"/>
  <c r="D695" i="1"/>
  <c r="B696" i="1"/>
  <c r="C696" i="1"/>
  <c r="D696" i="1"/>
  <c r="B697" i="1"/>
  <c r="C697" i="1"/>
  <c r="D697" i="1"/>
  <c r="B698" i="1"/>
  <c r="C698" i="1"/>
  <c r="D698" i="1"/>
  <c r="B699" i="1"/>
  <c r="C699" i="1"/>
  <c r="D699" i="1"/>
  <c r="B700" i="1"/>
  <c r="C700" i="1"/>
  <c r="D700" i="1"/>
  <c r="B701" i="1"/>
  <c r="C701" i="1"/>
  <c r="D701" i="1"/>
  <c r="B702" i="1"/>
  <c r="C702" i="1"/>
  <c r="D702" i="1"/>
  <c r="B703" i="1"/>
  <c r="C703" i="1"/>
  <c r="D703" i="1"/>
  <c r="B704" i="1"/>
  <c r="C704" i="1"/>
  <c r="D704" i="1"/>
  <c r="B705" i="1"/>
  <c r="C705" i="1"/>
  <c r="D705" i="1"/>
  <c r="B706" i="1"/>
  <c r="C706" i="1"/>
  <c r="D706" i="1"/>
  <c r="B707" i="1"/>
  <c r="C707" i="1"/>
  <c r="D707" i="1"/>
  <c r="B708" i="1"/>
  <c r="C708" i="1"/>
  <c r="D708" i="1"/>
  <c r="B709" i="1"/>
  <c r="C709" i="1"/>
  <c r="D709" i="1"/>
  <c r="B710" i="1"/>
  <c r="C710" i="1"/>
  <c r="D710" i="1"/>
  <c r="B711" i="1"/>
  <c r="C711" i="1"/>
  <c r="D711" i="1"/>
  <c r="B712" i="1"/>
  <c r="C712" i="1"/>
  <c r="D712" i="1"/>
  <c r="B713" i="1"/>
  <c r="C713" i="1"/>
  <c r="D713" i="1"/>
  <c r="B714" i="1"/>
  <c r="C714" i="1"/>
  <c r="D714" i="1"/>
  <c r="B715" i="1"/>
  <c r="C715" i="1"/>
  <c r="D715" i="1"/>
  <c r="B716" i="1"/>
  <c r="C716" i="1"/>
  <c r="D716" i="1"/>
  <c r="B717" i="1"/>
  <c r="C717" i="1"/>
  <c r="D717" i="1"/>
  <c r="B718" i="1"/>
  <c r="C718" i="1"/>
  <c r="D718" i="1"/>
  <c r="B719" i="1"/>
  <c r="C719" i="1"/>
  <c r="D719" i="1"/>
  <c r="B720" i="1"/>
  <c r="C720" i="1"/>
  <c r="D720" i="1"/>
  <c r="B721" i="1"/>
  <c r="C721" i="1"/>
  <c r="D721" i="1"/>
  <c r="B722" i="1"/>
  <c r="C722" i="1"/>
  <c r="D722" i="1"/>
  <c r="B723" i="1"/>
  <c r="C723" i="1"/>
  <c r="D723" i="1"/>
  <c r="B724" i="1"/>
  <c r="C724" i="1"/>
  <c r="D724" i="1"/>
  <c r="B725" i="1"/>
  <c r="C725" i="1"/>
  <c r="D725" i="1"/>
  <c r="B726" i="1"/>
  <c r="C726" i="1"/>
  <c r="D726" i="1"/>
  <c r="B727" i="1"/>
  <c r="C727" i="1"/>
  <c r="D727" i="1"/>
  <c r="B728" i="1"/>
  <c r="C728" i="1"/>
  <c r="D728" i="1"/>
  <c r="B729" i="1"/>
  <c r="C729" i="1"/>
  <c r="D729" i="1"/>
  <c r="B730" i="1"/>
  <c r="C730" i="1"/>
  <c r="D730" i="1"/>
  <c r="B731" i="1"/>
  <c r="C731" i="1"/>
  <c r="D731" i="1"/>
  <c r="B732" i="1"/>
  <c r="C732" i="1"/>
  <c r="D732" i="1"/>
  <c r="B733" i="1"/>
  <c r="C733" i="1"/>
  <c r="D733" i="1"/>
  <c r="B734" i="1"/>
  <c r="C734" i="1"/>
  <c r="D734" i="1"/>
  <c r="B735" i="1"/>
  <c r="C735" i="1"/>
  <c r="D735" i="1"/>
  <c r="B736" i="1"/>
  <c r="C736" i="1"/>
  <c r="D736" i="1"/>
  <c r="B737" i="1"/>
  <c r="C737" i="1"/>
  <c r="D737" i="1"/>
  <c r="B738" i="1"/>
  <c r="C738" i="1"/>
  <c r="D738" i="1"/>
  <c r="B739" i="1"/>
  <c r="C739" i="1"/>
  <c r="D739" i="1"/>
  <c r="B740" i="1"/>
  <c r="C740" i="1"/>
  <c r="D740" i="1"/>
  <c r="B741" i="1"/>
  <c r="C741" i="1"/>
  <c r="D741" i="1"/>
  <c r="B742" i="1"/>
  <c r="C742" i="1"/>
  <c r="D742" i="1"/>
  <c r="B743" i="1"/>
  <c r="C743" i="1"/>
  <c r="D743" i="1"/>
  <c r="B744" i="1"/>
  <c r="C744" i="1"/>
  <c r="D744" i="1"/>
  <c r="B745" i="1"/>
  <c r="C745" i="1"/>
  <c r="D745" i="1"/>
  <c r="B746" i="1"/>
  <c r="C746" i="1"/>
  <c r="D746" i="1"/>
  <c r="B747" i="1"/>
  <c r="C747" i="1"/>
  <c r="D747" i="1"/>
  <c r="B748" i="1"/>
  <c r="C748" i="1"/>
  <c r="D748" i="1"/>
  <c r="B749" i="1"/>
  <c r="C749" i="1"/>
  <c r="D749" i="1"/>
  <c r="B750" i="1"/>
  <c r="C750" i="1"/>
  <c r="D750" i="1"/>
  <c r="B751" i="1"/>
  <c r="C751" i="1"/>
  <c r="D751" i="1"/>
  <c r="B752" i="1"/>
  <c r="C752" i="1"/>
  <c r="D752" i="1"/>
  <c r="B753" i="1"/>
  <c r="C753" i="1"/>
  <c r="D753" i="1"/>
  <c r="B754" i="1"/>
  <c r="C754" i="1"/>
  <c r="D754" i="1"/>
  <c r="B755" i="1"/>
  <c r="C755" i="1"/>
  <c r="D755" i="1"/>
  <c r="B756" i="1"/>
  <c r="C756" i="1"/>
  <c r="D756" i="1"/>
  <c r="B757" i="1"/>
  <c r="C757" i="1"/>
  <c r="D757" i="1"/>
  <c r="B758" i="1"/>
  <c r="C758" i="1"/>
  <c r="D758" i="1"/>
  <c r="B759" i="1"/>
  <c r="C759" i="1"/>
  <c r="D759" i="1"/>
  <c r="B760" i="1"/>
  <c r="C760" i="1"/>
  <c r="D760" i="1"/>
  <c r="B761" i="1"/>
  <c r="C761" i="1"/>
  <c r="D761" i="1"/>
  <c r="B762" i="1"/>
  <c r="C762" i="1"/>
  <c r="D762" i="1"/>
  <c r="B763" i="1"/>
  <c r="C763" i="1"/>
  <c r="D763" i="1"/>
  <c r="B764" i="1"/>
  <c r="C764" i="1"/>
  <c r="D764" i="1"/>
  <c r="B765" i="1"/>
  <c r="C765" i="1"/>
  <c r="D765" i="1"/>
  <c r="B766" i="1"/>
  <c r="C766" i="1"/>
  <c r="D766" i="1"/>
  <c r="B767" i="1"/>
  <c r="C767" i="1"/>
  <c r="D767" i="1"/>
  <c r="B768" i="1"/>
  <c r="C768" i="1"/>
  <c r="D768" i="1"/>
  <c r="B769" i="1"/>
  <c r="C769" i="1"/>
  <c r="D769" i="1"/>
  <c r="B770" i="1"/>
  <c r="C770" i="1"/>
  <c r="D770" i="1"/>
  <c r="B771" i="1"/>
  <c r="C771" i="1"/>
  <c r="D771" i="1"/>
  <c r="B772" i="1"/>
  <c r="C772" i="1"/>
  <c r="D772" i="1"/>
  <c r="B773" i="1"/>
  <c r="C773" i="1"/>
  <c r="D773" i="1"/>
  <c r="B774" i="1"/>
  <c r="C774" i="1"/>
  <c r="D774" i="1"/>
  <c r="B775" i="1"/>
  <c r="C775" i="1"/>
  <c r="D775" i="1"/>
  <c r="B776" i="1"/>
  <c r="C776" i="1"/>
  <c r="D776" i="1"/>
  <c r="B777" i="1"/>
  <c r="C777" i="1"/>
  <c r="D777" i="1"/>
  <c r="B778" i="1"/>
  <c r="C778" i="1"/>
  <c r="D778" i="1"/>
  <c r="B779" i="1"/>
  <c r="C779" i="1"/>
  <c r="D779" i="1"/>
  <c r="B780" i="1"/>
  <c r="C780" i="1"/>
  <c r="D780" i="1"/>
  <c r="B781" i="1"/>
  <c r="C781" i="1"/>
  <c r="D781" i="1"/>
  <c r="B782" i="1"/>
  <c r="C782" i="1"/>
  <c r="D782" i="1"/>
  <c r="B783" i="1"/>
  <c r="C783" i="1"/>
  <c r="D783" i="1"/>
  <c r="B784" i="1"/>
  <c r="C784" i="1"/>
  <c r="D784" i="1"/>
  <c r="B785" i="1"/>
  <c r="C785" i="1"/>
  <c r="D785" i="1"/>
  <c r="B786" i="1"/>
  <c r="C786" i="1"/>
  <c r="D786" i="1"/>
  <c r="B787" i="1"/>
  <c r="C787" i="1"/>
  <c r="D787" i="1"/>
  <c r="B788" i="1"/>
  <c r="C788" i="1"/>
  <c r="D788" i="1"/>
  <c r="B789" i="1"/>
  <c r="C789" i="1"/>
  <c r="D789" i="1"/>
  <c r="B790" i="1"/>
  <c r="C790" i="1"/>
  <c r="D790" i="1"/>
  <c r="B791" i="1"/>
  <c r="C791" i="1"/>
  <c r="D791" i="1"/>
  <c r="B792" i="1"/>
  <c r="C792" i="1"/>
  <c r="D792" i="1"/>
  <c r="B793" i="1"/>
  <c r="C793" i="1"/>
  <c r="D793" i="1"/>
  <c r="B794" i="1"/>
  <c r="C794" i="1"/>
  <c r="D794" i="1"/>
  <c r="B795" i="1"/>
  <c r="C795" i="1"/>
  <c r="D795" i="1"/>
  <c r="B796" i="1"/>
  <c r="C796" i="1"/>
  <c r="D796" i="1"/>
  <c r="B797" i="1"/>
  <c r="C797" i="1"/>
  <c r="D797" i="1"/>
  <c r="B798" i="1"/>
  <c r="C798" i="1"/>
  <c r="D798" i="1"/>
  <c r="B799" i="1"/>
  <c r="C799" i="1"/>
  <c r="D799" i="1"/>
  <c r="B800" i="1"/>
  <c r="C800" i="1"/>
  <c r="D800" i="1"/>
  <c r="B801" i="1"/>
  <c r="C801" i="1"/>
  <c r="D801" i="1"/>
  <c r="B802" i="1"/>
  <c r="C802" i="1"/>
  <c r="D802" i="1"/>
  <c r="B803" i="1"/>
  <c r="C803" i="1"/>
  <c r="D803" i="1"/>
  <c r="B804" i="1"/>
  <c r="C804" i="1"/>
  <c r="D804" i="1"/>
  <c r="B805" i="1"/>
  <c r="C805" i="1"/>
  <c r="D805" i="1"/>
  <c r="B806" i="1"/>
  <c r="C806" i="1"/>
  <c r="D806" i="1"/>
  <c r="B807" i="1"/>
  <c r="C807" i="1"/>
  <c r="D807" i="1"/>
  <c r="B808" i="1"/>
  <c r="C808" i="1"/>
  <c r="D808" i="1"/>
  <c r="B809" i="1"/>
  <c r="C809" i="1"/>
  <c r="D809" i="1"/>
  <c r="B810" i="1"/>
  <c r="C810" i="1"/>
  <c r="D810" i="1"/>
  <c r="B811" i="1"/>
  <c r="C811" i="1"/>
  <c r="D811" i="1"/>
  <c r="B812" i="1"/>
  <c r="C812" i="1"/>
  <c r="D812" i="1"/>
  <c r="B813" i="1"/>
  <c r="C813" i="1"/>
  <c r="D813" i="1"/>
  <c r="B814" i="1"/>
  <c r="C814" i="1"/>
  <c r="D814" i="1"/>
  <c r="B815" i="1"/>
  <c r="C815" i="1"/>
  <c r="D815" i="1"/>
  <c r="B816" i="1"/>
  <c r="C816" i="1"/>
  <c r="D816" i="1"/>
  <c r="B817" i="1"/>
  <c r="C817" i="1"/>
  <c r="D817" i="1"/>
  <c r="B818" i="1"/>
  <c r="C818" i="1"/>
  <c r="D818" i="1"/>
  <c r="B819" i="1"/>
  <c r="C819" i="1"/>
  <c r="D819" i="1"/>
  <c r="B820" i="1"/>
  <c r="C820" i="1"/>
  <c r="D820" i="1"/>
  <c r="B821" i="1"/>
  <c r="C821" i="1"/>
  <c r="D821" i="1"/>
  <c r="B822" i="1"/>
  <c r="C822" i="1"/>
  <c r="D822" i="1"/>
  <c r="B823" i="1"/>
  <c r="C823" i="1"/>
  <c r="D823" i="1"/>
  <c r="B824" i="1"/>
  <c r="C824" i="1"/>
  <c r="D824" i="1"/>
  <c r="B825" i="1"/>
  <c r="C825" i="1"/>
  <c r="D825" i="1"/>
  <c r="B826" i="1"/>
  <c r="C826" i="1"/>
  <c r="D826" i="1"/>
  <c r="B827" i="1"/>
  <c r="C827" i="1"/>
  <c r="D827" i="1"/>
  <c r="B828" i="1"/>
  <c r="C828" i="1"/>
  <c r="D828" i="1"/>
  <c r="B829" i="1"/>
  <c r="C829" i="1"/>
  <c r="D829" i="1"/>
  <c r="B830" i="1"/>
  <c r="C830" i="1"/>
  <c r="D830" i="1"/>
  <c r="B831" i="1"/>
  <c r="C831" i="1"/>
  <c r="D831" i="1"/>
  <c r="B832" i="1"/>
  <c r="C832" i="1"/>
  <c r="D832" i="1"/>
  <c r="B833" i="1"/>
  <c r="C833" i="1"/>
  <c r="D833" i="1"/>
  <c r="B834" i="1"/>
  <c r="C834" i="1"/>
  <c r="D834" i="1"/>
  <c r="B835" i="1"/>
  <c r="C835" i="1"/>
  <c r="D835" i="1"/>
  <c r="B836" i="1"/>
  <c r="C836" i="1"/>
  <c r="D836" i="1"/>
  <c r="B837" i="1"/>
  <c r="C837" i="1"/>
  <c r="D837" i="1"/>
  <c r="B838" i="1"/>
  <c r="C838" i="1"/>
  <c r="D838" i="1"/>
  <c r="B839" i="1"/>
  <c r="C839" i="1"/>
  <c r="D839" i="1"/>
  <c r="B840" i="1"/>
  <c r="C840" i="1"/>
  <c r="D840" i="1"/>
  <c r="B841" i="1"/>
  <c r="C841" i="1"/>
  <c r="D841" i="1"/>
  <c r="B842" i="1"/>
  <c r="C842" i="1"/>
  <c r="D842" i="1"/>
  <c r="B843" i="1"/>
  <c r="C843" i="1"/>
  <c r="D843" i="1"/>
  <c r="B844" i="1"/>
  <c r="C844" i="1"/>
  <c r="D844" i="1"/>
  <c r="B845" i="1"/>
  <c r="C845" i="1"/>
  <c r="D845" i="1"/>
  <c r="B846" i="1"/>
  <c r="C846" i="1"/>
  <c r="D846" i="1"/>
  <c r="B847" i="1"/>
  <c r="C847" i="1"/>
  <c r="D847" i="1"/>
  <c r="B848" i="1"/>
  <c r="C848" i="1"/>
  <c r="D848" i="1"/>
  <c r="B849" i="1"/>
  <c r="C849" i="1"/>
  <c r="D849" i="1"/>
  <c r="B850" i="1"/>
  <c r="C850" i="1"/>
  <c r="D850" i="1"/>
  <c r="B851" i="1"/>
  <c r="C851" i="1"/>
  <c r="D851" i="1"/>
  <c r="B852" i="1"/>
  <c r="C852" i="1"/>
  <c r="D852" i="1"/>
  <c r="B853" i="1"/>
  <c r="C853" i="1"/>
  <c r="D853" i="1"/>
  <c r="B854" i="1"/>
  <c r="C854" i="1"/>
  <c r="D854" i="1"/>
  <c r="B855" i="1"/>
  <c r="C855" i="1"/>
  <c r="D855" i="1"/>
  <c r="B856" i="1"/>
  <c r="C856" i="1"/>
  <c r="D856" i="1"/>
  <c r="B857" i="1"/>
  <c r="C857" i="1"/>
  <c r="D857" i="1"/>
  <c r="B858" i="1"/>
  <c r="C858" i="1"/>
  <c r="D858" i="1"/>
  <c r="B859" i="1"/>
  <c r="C859" i="1"/>
  <c r="D859" i="1"/>
  <c r="B860" i="1"/>
  <c r="C860" i="1"/>
  <c r="D860" i="1"/>
  <c r="B861" i="1"/>
  <c r="C861" i="1"/>
  <c r="D861" i="1"/>
  <c r="B862" i="1"/>
  <c r="C862" i="1"/>
  <c r="D862" i="1"/>
  <c r="B863" i="1"/>
  <c r="C863" i="1"/>
  <c r="D863" i="1"/>
  <c r="B864" i="1"/>
  <c r="C864" i="1"/>
  <c r="D864" i="1"/>
  <c r="B865" i="1"/>
  <c r="C865" i="1"/>
  <c r="D865" i="1"/>
  <c r="B866" i="1"/>
  <c r="C866" i="1"/>
  <c r="D866" i="1"/>
  <c r="B867" i="1"/>
  <c r="C867" i="1"/>
  <c r="D867" i="1"/>
  <c r="B868" i="1"/>
  <c r="C868" i="1"/>
  <c r="D868" i="1"/>
  <c r="B869" i="1"/>
  <c r="C869" i="1"/>
  <c r="D869" i="1"/>
  <c r="B870" i="1"/>
  <c r="C870" i="1"/>
  <c r="D870" i="1"/>
  <c r="B871" i="1"/>
  <c r="C871" i="1"/>
  <c r="D871" i="1"/>
  <c r="B872" i="1"/>
  <c r="C872" i="1"/>
  <c r="D872" i="1"/>
  <c r="B873" i="1"/>
  <c r="C873" i="1"/>
  <c r="D873" i="1"/>
  <c r="B874" i="1"/>
  <c r="C874" i="1"/>
  <c r="D874" i="1"/>
  <c r="B875" i="1"/>
  <c r="C875" i="1"/>
  <c r="D875" i="1"/>
  <c r="B876" i="1"/>
  <c r="C876" i="1"/>
  <c r="D876" i="1"/>
  <c r="B877" i="1"/>
  <c r="C877" i="1"/>
  <c r="D877" i="1"/>
  <c r="B878" i="1"/>
  <c r="C878" i="1"/>
  <c r="D878" i="1"/>
  <c r="B879" i="1"/>
  <c r="C879" i="1"/>
  <c r="D879" i="1"/>
  <c r="B880" i="1"/>
  <c r="C880" i="1"/>
  <c r="D880" i="1"/>
  <c r="B881" i="1"/>
  <c r="C881" i="1"/>
  <c r="D881" i="1"/>
  <c r="B882" i="1"/>
  <c r="C882" i="1"/>
  <c r="D882" i="1"/>
  <c r="B883" i="1"/>
  <c r="C883" i="1"/>
  <c r="D883" i="1"/>
  <c r="B884" i="1"/>
  <c r="C884" i="1"/>
  <c r="D884" i="1"/>
  <c r="B885" i="1"/>
  <c r="C885" i="1"/>
  <c r="D885" i="1"/>
  <c r="B886" i="1"/>
  <c r="C886" i="1"/>
  <c r="D886" i="1"/>
  <c r="B887" i="1"/>
  <c r="C887" i="1"/>
  <c r="D887" i="1"/>
  <c r="B888" i="1"/>
  <c r="C888" i="1"/>
  <c r="D888" i="1"/>
  <c r="B889" i="1"/>
  <c r="C889" i="1"/>
  <c r="D889" i="1"/>
  <c r="B890" i="1"/>
  <c r="C890" i="1"/>
  <c r="D890" i="1"/>
  <c r="B891" i="1"/>
  <c r="C891" i="1"/>
  <c r="D891" i="1"/>
  <c r="B892" i="1"/>
  <c r="C892" i="1"/>
  <c r="D892" i="1"/>
  <c r="B893" i="1"/>
  <c r="C893" i="1"/>
  <c r="D893" i="1"/>
  <c r="B894" i="1"/>
  <c r="C894" i="1"/>
  <c r="D894" i="1"/>
  <c r="B895" i="1"/>
  <c r="C895" i="1"/>
  <c r="D895" i="1"/>
  <c r="B896" i="1"/>
  <c r="C896" i="1"/>
  <c r="D896" i="1"/>
  <c r="B897" i="1"/>
  <c r="C897" i="1"/>
  <c r="D897" i="1"/>
  <c r="B898" i="1"/>
  <c r="C898" i="1"/>
  <c r="D898" i="1"/>
  <c r="B899" i="1"/>
  <c r="C899" i="1"/>
  <c r="D899" i="1"/>
  <c r="B900" i="1"/>
  <c r="C900" i="1"/>
  <c r="D900" i="1"/>
  <c r="B901" i="1"/>
  <c r="C901" i="1"/>
  <c r="D901" i="1"/>
  <c r="B902" i="1"/>
  <c r="C902" i="1"/>
  <c r="D902" i="1"/>
  <c r="B903" i="1"/>
  <c r="C903" i="1"/>
  <c r="D903" i="1"/>
  <c r="B904" i="1"/>
  <c r="C904" i="1"/>
  <c r="D904" i="1"/>
  <c r="B905" i="1"/>
  <c r="C905" i="1"/>
  <c r="D905" i="1"/>
  <c r="B906" i="1"/>
  <c r="C906" i="1"/>
  <c r="D906" i="1"/>
  <c r="B907" i="1"/>
  <c r="C907" i="1"/>
  <c r="D907" i="1"/>
  <c r="B908" i="1"/>
  <c r="C908" i="1"/>
  <c r="D908" i="1"/>
  <c r="B909" i="1"/>
  <c r="C909" i="1"/>
  <c r="D909" i="1"/>
  <c r="B910" i="1"/>
  <c r="C910" i="1"/>
  <c r="D910" i="1"/>
  <c r="B911" i="1"/>
  <c r="C911" i="1"/>
  <c r="D911" i="1"/>
  <c r="B912" i="1"/>
  <c r="C912" i="1"/>
  <c r="D912" i="1"/>
  <c r="B913" i="1"/>
  <c r="C913" i="1"/>
  <c r="D913" i="1"/>
  <c r="B914" i="1"/>
  <c r="C914" i="1"/>
  <c r="D914" i="1"/>
  <c r="B915" i="1"/>
  <c r="C915" i="1"/>
  <c r="D915" i="1"/>
  <c r="B916" i="1"/>
  <c r="C916" i="1"/>
  <c r="D916" i="1"/>
  <c r="B917" i="1"/>
  <c r="C917" i="1"/>
  <c r="D917" i="1"/>
  <c r="B918" i="1"/>
  <c r="C918" i="1"/>
  <c r="D918" i="1"/>
  <c r="B919" i="1"/>
  <c r="C919" i="1"/>
  <c r="D919" i="1"/>
  <c r="B920" i="1"/>
  <c r="C920" i="1"/>
  <c r="D920" i="1"/>
  <c r="B921" i="1"/>
  <c r="C921" i="1"/>
  <c r="D921" i="1"/>
  <c r="B922" i="1"/>
  <c r="C922" i="1"/>
  <c r="D922" i="1"/>
  <c r="B923" i="1"/>
  <c r="C923" i="1"/>
  <c r="D923" i="1"/>
  <c r="B924" i="1"/>
  <c r="C924" i="1"/>
  <c r="D924" i="1"/>
  <c r="B925" i="1"/>
  <c r="C925" i="1"/>
  <c r="D925" i="1"/>
  <c r="B926" i="1"/>
  <c r="C926" i="1"/>
  <c r="D926" i="1"/>
  <c r="B927" i="1"/>
  <c r="C927" i="1"/>
  <c r="D927" i="1"/>
  <c r="B928" i="1"/>
  <c r="C928" i="1"/>
  <c r="D928" i="1"/>
  <c r="B929" i="1"/>
  <c r="C929" i="1"/>
  <c r="D929" i="1"/>
  <c r="B930" i="1"/>
  <c r="C930" i="1"/>
  <c r="D930" i="1"/>
  <c r="B931" i="1"/>
  <c r="C931" i="1"/>
  <c r="D931" i="1"/>
  <c r="B932" i="1"/>
  <c r="C932" i="1"/>
  <c r="D932" i="1"/>
  <c r="B933" i="1"/>
  <c r="C933" i="1"/>
  <c r="D933" i="1"/>
  <c r="B934" i="1"/>
  <c r="C934" i="1"/>
  <c r="D934" i="1"/>
  <c r="B935" i="1"/>
  <c r="C935" i="1"/>
  <c r="D935" i="1"/>
  <c r="B936" i="1"/>
  <c r="C936" i="1"/>
  <c r="D936" i="1"/>
  <c r="B937" i="1"/>
  <c r="C937" i="1"/>
  <c r="D937" i="1"/>
  <c r="B938" i="1"/>
  <c r="C938" i="1"/>
  <c r="D938" i="1"/>
  <c r="B939" i="1"/>
  <c r="C939" i="1"/>
  <c r="D939" i="1"/>
  <c r="B940" i="1"/>
  <c r="C940" i="1"/>
  <c r="D940" i="1"/>
  <c r="B941" i="1"/>
  <c r="C941" i="1"/>
  <c r="D941" i="1"/>
  <c r="B942" i="1"/>
  <c r="C942" i="1"/>
  <c r="D942" i="1"/>
  <c r="B943" i="1"/>
  <c r="C943" i="1"/>
  <c r="D943" i="1"/>
  <c r="B944" i="1"/>
  <c r="C944" i="1"/>
  <c r="D944" i="1"/>
  <c r="B945" i="1"/>
  <c r="C945" i="1"/>
  <c r="D945" i="1"/>
  <c r="B946" i="1"/>
  <c r="C946" i="1"/>
  <c r="D946" i="1"/>
  <c r="B947" i="1"/>
  <c r="C947" i="1"/>
  <c r="D947" i="1"/>
  <c r="B948" i="1"/>
  <c r="C948" i="1"/>
  <c r="D948" i="1"/>
  <c r="B949" i="1"/>
  <c r="C949" i="1"/>
  <c r="D949" i="1"/>
  <c r="B950" i="1"/>
  <c r="C950" i="1"/>
  <c r="D950" i="1"/>
  <c r="B951" i="1"/>
  <c r="C951" i="1"/>
  <c r="D951" i="1"/>
  <c r="B952" i="1"/>
  <c r="C952" i="1"/>
  <c r="D952" i="1"/>
  <c r="B953" i="1"/>
  <c r="C953" i="1"/>
  <c r="D953" i="1"/>
  <c r="B954" i="1"/>
  <c r="C954" i="1"/>
  <c r="D954" i="1"/>
  <c r="B955" i="1"/>
  <c r="C955" i="1"/>
  <c r="D955" i="1"/>
  <c r="B956" i="1"/>
  <c r="C956" i="1"/>
  <c r="D956" i="1"/>
  <c r="B957" i="1"/>
  <c r="C957" i="1"/>
  <c r="D957" i="1"/>
  <c r="B958" i="1"/>
  <c r="C958" i="1"/>
  <c r="D958" i="1"/>
  <c r="B959" i="1"/>
  <c r="C959" i="1"/>
  <c r="D959" i="1"/>
  <c r="B960" i="1"/>
  <c r="C960" i="1"/>
  <c r="D960" i="1"/>
  <c r="B961" i="1"/>
  <c r="C961" i="1"/>
  <c r="D961" i="1"/>
  <c r="B962" i="1"/>
  <c r="C962" i="1"/>
  <c r="D962" i="1"/>
  <c r="B963" i="1"/>
  <c r="C963" i="1"/>
  <c r="D963" i="1"/>
  <c r="B964" i="1"/>
  <c r="C964" i="1"/>
  <c r="D964" i="1"/>
  <c r="B965" i="1"/>
  <c r="C965" i="1"/>
  <c r="D965" i="1"/>
  <c r="B966" i="1"/>
  <c r="C966" i="1"/>
  <c r="D966" i="1"/>
  <c r="B967" i="1"/>
  <c r="C967" i="1"/>
  <c r="D967" i="1"/>
  <c r="B968" i="1"/>
  <c r="C968" i="1"/>
  <c r="D968" i="1"/>
  <c r="B969" i="1"/>
  <c r="C969" i="1"/>
  <c r="D969" i="1"/>
  <c r="B970" i="1"/>
  <c r="C970" i="1"/>
  <c r="D970" i="1"/>
  <c r="B971" i="1"/>
  <c r="C971" i="1"/>
  <c r="D971" i="1"/>
  <c r="B972" i="1"/>
  <c r="C972" i="1"/>
  <c r="D972" i="1"/>
  <c r="B973" i="1"/>
  <c r="C973" i="1"/>
  <c r="D973" i="1"/>
  <c r="B974" i="1"/>
  <c r="C974" i="1"/>
  <c r="D974" i="1"/>
  <c r="B975" i="1"/>
  <c r="C975" i="1"/>
  <c r="D975" i="1"/>
  <c r="B976" i="1"/>
  <c r="C976" i="1"/>
  <c r="D976" i="1"/>
  <c r="B977" i="1"/>
  <c r="C977" i="1"/>
  <c r="D977" i="1"/>
  <c r="B978" i="1"/>
  <c r="C978" i="1"/>
  <c r="D978" i="1"/>
  <c r="B979" i="1"/>
  <c r="C979" i="1"/>
  <c r="D979" i="1"/>
  <c r="B980" i="1"/>
  <c r="C980" i="1"/>
  <c r="D980" i="1"/>
  <c r="B981" i="1"/>
  <c r="C981" i="1"/>
  <c r="D981" i="1"/>
  <c r="B982" i="1"/>
  <c r="C982" i="1"/>
  <c r="D982" i="1"/>
  <c r="B983" i="1"/>
  <c r="C983" i="1"/>
  <c r="D983" i="1"/>
  <c r="B984" i="1"/>
  <c r="C984" i="1"/>
  <c r="D984" i="1"/>
  <c r="B985" i="1"/>
  <c r="C985" i="1"/>
  <c r="D985" i="1"/>
  <c r="B986" i="1"/>
  <c r="C986" i="1"/>
  <c r="D986" i="1"/>
  <c r="B987" i="1"/>
  <c r="C987" i="1"/>
  <c r="D987" i="1"/>
  <c r="B988" i="1"/>
  <c r="C988" i="1"/>
  <c r="D988" i="1"/>
  <c r="B989" i="1"/>
  <c r="C989" i="1"/>
  <c r="D989" i="1"/>
  <c r="B990" i="1"/>
  <c r="C990" i="1"/>
  <c r="D990" i="1"/>
  <c r="B991" i="1"/>
  <c r="C991" i="1"/>
  <c r="D991" i="1"/>
  <c r="B992" i="1"/>
  <c r="C992" i="1"/>
  <c r="D992" i="1"/>
  <c r="B993" i="1"/>
  <c r="C993" i="1"/>
  <c r="D993" i="1"/>
  <c r="B994" i="1"/>
  <c r="C994" i="1"/>
  <c r="D994" i="1"/>
  <c r="B995" i="1"/>
  <c r="C995" i="1"/>
  <c r="D995" i="1"/>
  <c r="B996" i="1"/>
  <c r="C996" i="1"/>
  <c r="D996" i="1"/>
  <c r="B997" i="1"/>
  <c r="C997" i="1"/>
  <c r="D997" i="1"/>
  <c r="B998" i="1"/>
  <c r="C998" i="1"/>
  <c r="D998" i="1"/>
  <c r="B999" i="1"/>
  <c r="C999" i="1"/>
  <c r="D999" i="1"/>
  <c r="B1000" i="1"/>
  <c r="C1000" i="1"/>
  <c r="D1000" i="1"/>
  <c r="B1001" i="1"/>
  <c r="C1001" i="1"/>
  <c r="D1001" i="1"/>
  <c r="B1002" i="1"/>
  <c r="C1002" i="1"/>
  <c r="D1002" i="1"/>
  <c r="B1003" i="1"/>
  <c r="C1003" i="1"/>
  <c r="D1003" i="1"/>
  <c r="B1004" i="1"/>
  <c r="C1004" i="1"/>
  <c r="D1004" i="1"/>
  <c r="B1005" i="1"/>
  <c r="C1005" i="1"/>
  <c r="D1005" i="1"/>
  <c r="B1006" i="1"/>
  <c r="C1006" i="1"/>
  <c r="D1006" i="1"/>
  <c r="B1007" i="1"/>
  <c r="C1007" i="1"/>
  <c r="D1007" i="1"/>
  <c r="B1008" i="1"/>
  <c r="C1008" i="1"/>
  <c r="D1008" i="1"/>
  <c r="B1009" i="1"/>
  <c r="C1009" i="1"/>
  <c r="D1009" i="1"/>
  <c r="B1010" i="1"/>
  <c r="C1010" i="1"/>
  <c r="D1010" i="1"/>
  <c r="B1011" i="1"/>
  <c r="C1011" i="1"/>
  <c r="D1011" i="1"/>
  <c r="B1012" i="1"/>
  <c r="C1012" i="1"/>
  <c r="D1012" i="1"/>
  <c r="B1013" i="1"/>
  <c r="C1013" i="1"/>
  <c r="D1013" i="1"/>
  <c r="B1014" i="1"/>
  <c r="C1014" i="1"/>
  <c r="D1014" i="1"/>
  <c r="B1015" i="1"/>
  <c r="C1015" i="1"/>
  <c r="D1015" i="1"/>
  <c r="B1016" i="1"/>
  <c r="C1016" i="1"/>
  <c r="D1016" i="1"/>
  <c r="B1017" i="1"/>
  <c r="C1017" i="1"/>
  <c r="D1017" i="1"/>
  <c r="B1018" i="1"/>
  <c r="C1018" i="1"/>
  <c r="D1018" i="1"/>
  <c r="B1019" i="1"/>
  <c r="C1019" i="1"/>
  <c r="D1019" i="1"/>
  <c r="B1020" i="1"/>
  <c r="C1020" i="1"/>
  <c r="D1020" i="1"/>
  <c r="B1021" i="1"/>
  <c r="C1021" i="1"/>
  <c r="D1021" i="1"/>
  <c r="B1022" i="1"/>
  <c r="C1022" i="1"/>
  <c r="D1022" i="1"/>
  <c r="B1023" i="1"/>
  <c r="C1023" i="1"/>
  <c r="D1023" i="1"/>
  <c r="B1024" i="1"/>
  <c r="C1024" i="1"/>
  <c r="D1024" i="1"/>
  <c r="B1025" i="1"/>
  <c r="C1025" i="1"/>
  <c r="D1025" i="1"/>
  <c r="B1026" i="1"/>
  <c r="C1026" i="1"/>
  <c r="D1026" i="1"/>
  <c r="B1027" i="1"/>
  <c r="C1027" i="1"/>
  <c r="D1027" i="1"/>
  <c r="B1028" i="1"/>
  <c r="C1028" i="1"/>
  <c r="D1028" i="1"/>
  <c r="B1029" i="1"/>
  <c r="C1029" i="1"/>
  <c r="D1029" i="1"/>
  <c r="B1030" i="1"/>
  <c r="C1030" i="1"/>
  <c r="D1030" i="1"/>
  <c r="B1031" i="1"/>
  <c r="C1031" i="1"/>
  <c r="D1031" i="1"/>
  <c r="B1032" i="1"/>
  <c r="C1032" i="1"/>
  <c r="D1032" i="1"/>
  <c r="B1033" i="1"/>
  <c r="C1033" i="1"/>
  <c r="D1033" i="1"/>
  <c r="B1034" i="1"/>
  <c r="C1034" i="1"/>
  <c r="D1034" i="1"/>
  <c r="B1035" i="1"/>
  <c r="C1035" i="1"/>
  <c r="D1035" i="1"/>
  <c r="B1036" i="1"/>
  <c r="C1036" i="1"/>
  <c r="D1036" i="1"/>
  <c r="B1037" i="1"/>
  <c r="C1037" i="1"/>
  <c r="D1037" i="1"/>
  <c r="B1038" i="1"/>
  <c r="C1038" i="1"/>
  <c r="D1038" i="1"/>
  <c r="B1039" i="1"/>
  <c r="C1039" i="1"/>
  <c r="D1039" i="1"/>
  <c r="B1040" i="1"/>
  <c r="C1040" i="1"/>
  <c r="D1040" i="1"/>
  <c r="B1041" i="1"/>
  <c r="C1041" i="1"/>
  <c r="D1041" i="1"/>
  <c r="B1042" i="1"/>
  <c r="C1042" i="1"/>
  <c r="D1042" i="1"/>
  <c r="B1043" i="1"/>
  <c r="C1043" i="1"/>
  <c r="D1043" i="1"/>
  <c r="B1044" i="1"/>
  <c r="C1044" i="1"/>
  <c r="D1044" i="1"/>
  <c r="B1045" i="1"/>
  <c r="C1045" i="1"/>
  <c r="D1045" i="1"/>
  <c r="B1046" i="1"/>
  <c r="C1046" i="1"/>
  <c r="D1046" i="1"/>
  <c r="B1047" i="1"/>
  <c r="C1047" i="1"/>
  <c r="D1047" i="1"/>
  <c r="B1048" i="1"/>
  <c r="C1048" i="1"/>
  <c r="D1048" i="1"/>
  <c r="B1049" i="1"/>
  <c r="C1049" i="1"/>
  <c r="D1049" i="1"/>
  <c r="B1050" i="1"/>
  <c r="C1050" i="1"/>
  <c r="D1050" i="1"/>
  <c r="B1051" i="1"/>
  <c r="C1051" i="1"/>
  <c r="D1051" i="1"/>
  <c r="B1052" i="1"/>
  <c r="C1052" i="1"/>
  <c r="D1052" i="1"/>
  <c r="B1053" i="1"/>
  <c r="C1053" i="1"/>
  <c r="D1053" i="1"/>
  <c r="B1054" i="1"/>
  <c r="C1054" i="1"/>
  <c r="D1054" i="1"/>
  <c r="B1055" i="1"/>
  <c r="C1055" i="1"/>
  <c r="D1055" i="1"/>
  <c r="B1056" i="1"/>
  <c r="C1056" i="1"/>
  <c r="D1056" i="1"/>
  <c r="B1057" i="1"/>
  <c r="C1057" i="1"/>
  <c r="D1057" i="1"/>
  <c r="B1058" i="1"/>
  <c r="C1058" i="1"/>
  <c r="D1058" i="1"/>
  <c r="B1059" i="1"/>
  <c r="C1059" i="1"/>
  <c r="D1059" i="1"/>
  <c r="B1060" i="1"/>
  <c r="C1060" i="1"/>
  <c r="D1060" i="1"/>
  <c r="B1061" i="1"/>
  <c r="C1061" i="1"/>
  <c r="D1061" i="1"/>
  <c r="B1062" i="1"/>
  <c r="C1062" i="1"/>
  <c r="D1062" i="1"/>
  <c r="B1063" i="1"/>
  <c r="C1063" i="1"/>
  <c r="D1063" i="1"/>
  <c r="B1064" i="1"/>
  <c r="C1064" i="1"/>
  <c r="D1064" i="1"/>
  <c r="B1065" i="1"/>
  <c r="C1065" i="1"/>
  <c r="D1065" i="1"/>
  <c r="B1066" i="1"/>
  <c r="C1066" i="1"/>
  <c r="D1066" i="1"/>
  <c r="B1067" i="1"/>
  <c r="C1067" i="1"/>
  <c r="D1067" i="1"/>
  <c r="B1068" i="1"/>
  <c r="C1068" i="1"/>
  <c r="D1068" i="1"/>
  <c r="B1069" i="1"/>
  <c r="C1069" i="1"/>
  <c r="D1069" i="1"/>
  <c r="B1070" i="1"/>
  <c r="C1070" i="1"/>
  <c r="D1070" i="1"/>
  <c r="B1071" i="1"/>
  <c r="C1071" i="1"/>
  <c r="D1071" i="1"/>
  <c r="B1072" i="1"/>
  <c r="C1072" i="1"/>
  <c r="D1072" i="1"/>
  <c r="B1073" i="1"/>
  <c r="C1073" i="1"/>
  <c r="D1073" i="1"/>
  <c r="B1074" i="1"/>
  <c r="C1074" i="1"/>
  <c r="D1074" i="1"/>
  <c r="B1075" i="1"/>
  <c r="C1075" i="1"/>
  <c r="D1075" i="1"/>
  <c r="B1076" i="1"/>
  <c r="C1076" i="1"/>
  <c r="D1076" i="1"/>
  <c r="B1077" i="1"/>
  <c r="C1077" i="1"/>
  <c r="D1077" i="1"/>
  <c r="B1078" i="1"/>
  <c r="C1078" i="1"/>
  <c r="D1078" i="1"/>
  <c r="B1079" i="1"/>
  <c r="C1079" i="1"/>
  <c r="D1079" i="1"/>
  <c r="B1080" i="1"/>
  <c r="C1080" i="1"/>
  <c r="D1080" i="1"/>
  <c r="B1081" i="1"/>
  <c r="C1081" i="1"/>
  <c r="D1081" i="1"/>
  <c r="B1082" i="1"/>
  <c r="C1082" i="1"/>
  <c r="D1082" i="1"/>
  <c r="B1083" i="1"/>
  <c r="C1083" i="1"/>
  <c r="D1083" i="1"/>
  <c r="B1084" i="1"/>
  <c r="C1084" i="1"/>
  <c r="D1084" i="1"/>
  <c r="B1085" i="1"/>
  <c r="C1085" i="1"/>
  <c r="D1085" i="1"/>
  <c r="B1086" i="1"/>
  <c r="C1086" i="1"/>
  <c r="D1086" i="1"/>
  <c r="B1087" i="1"/>
  <c r="C1087" i="1"/>
  <c r="D1087" i="1"/>
  <c r="B1088" i="1"/>
  <c r="C1088" i="1"/>
  <c r="D1088" i="1"/>
  <c r="B1089" i="1"/>
  <c r="C1089" i="1"/>
  <c r="D1089" i="1"/>
  <c r="B1090" i="1"/>
  <c r="C1090" i="1"/>
  <c r="D1090" i="1"/>
  <c r="B1091" i="1"/>
  <c r="C1091" i="1"/>
  <c r="D1091" i="1"/>
  <c r="B1092" i="1"/>
  <c r="C1092" i="1"/>
  <c r="D1092" i="1"/>
  <c r="B1093" i="1"/>
  <c r="C1093" i="1"/>
  <c r="D1093" i="1"/>
  <c r="B1094" i="1"/>
  <c r="C1094" i="1"/>
  <c r="D1094" i="1"/>
  <c r="B1095" i="1"/>
  <c r="C1095" i="1"/>
  <c r="D1095" i="1"/>
  <c r="B1096" i="1"/>
  <c r="C1096" i="1"/>
  <c r="D1096" i="1"/>
  <c r="B1097" i="1"/>
  <c r="C1097" i="1"/>
  <c r="D1097" i="1"/>
  <c r="B1098" i="1"/>
  <c r="C1098" i="1"/>
  <c r="D1098" i="1"/>
  <c r="B1099" i="1"/>
  <c r="C1099" i="1"/>
  <c r="D1099" i="1"/>
  <c r="B1100" i="1"/>
  <c r="C1100" i="1"/>
  <c r="D1100" i="1"/>
  <c r="B1101" i="1"/>
  <c r="C1101" i="1"/>
  <c r="D1101" i="1"/>
  <c r="B1102" i="1"/>
  <c r="C1102" i="1"/>
  <c r="D1102" i="1"/>
  <c r="B1103" i="1"/>
  <c r="C1103" i="1"/>
  <c r="D1103" i="1"/>
  <c r="B1104" i="1"/>
  <c r="C1104" i="1"/>
  <c r="D1104" i="1"/>
  <c r="B1105" i="1"/>
  <c r="C1105" i="1"/>
  <c r="D1105" i="1"/>
  <c r="B1106" i="1"/>
  <c r="C1106" i="1"/>
  <c r="D1106" i="1"/>
  <c r="B1107" i="1"/>
  <c r="C1107" i="1"/>
  <c r="D1107" i="1"/>
  <c r="B1108" i="1"/>
  <c r="C1108" i="1"/>
  <c r="D1108" i="1"/>
  <c r="B1109" i="1"/>
  <c r="C1109" i="1"/>
  <c r="D1109" i="1"/>
  <c r="B1110" i="1"/>
  <c r="C1110" i="1"/>
  <c r="D1110" i="1"/>
  <c r="B1111" i="1"/>
  <c r="C1111" i="1"/>
  <c r="D1111" i="1"/>
  <c r="B1112" i="1"/>
  <c r="C1112" i="1"/>
  <c r="D1112" i="1"/>
  <c r="B1113" i="1"/>
  <c r="C1113" i="1"/>
  <c r="D1113" i="1"/>
  <c r="B1114" i="1"/>
  <c r="C1114" i="1"/>
  <c r="D1114" i="1"/>
  <c r="B1115" i="1"/>
  <c r="C1115" i="1"/>
  <c r="D1115" i="1"/>
  <c r="B1116" i="1"/>
  <c r="C1116" i="1"/>
  <c r="D1116" i="1"/>
  <c r="B1117" i="1"/>
  <c r="C1117" i="1"/>
  <c r="D1117" i="1"/>
  <c r="B1118" i="1"/>
  <c r="C1118" i="1"/>
  <c r="D1118" i="1"/>
  <c r="B1119" i="1"/>
  <c r="C1119" i="1"/>
  <c r="D1119" i="1"/>
  <c r="B1120" i="1"/>
  <c r="C1120" i="1"/>
  <c r="D1120" i="1"/>
  <c r="B1121" i="1"/>
  <c r="C1121" i="1"/>
  <c r="D1121" i="1"/>
  <c r="B1122" i="1"/>
  <c r="C1122" i="1"/>
  <c r="D1122" i="1"/>
  <c r="B1123" i="1"/>
  <c r="C1123" i="1"/>
  <c r="D1123" i="1"/>
  <c r="B1124" i="1"/>
  <c r="C1124" i="1"/>
  <c r="D1124" i="1"/>
  <c r="B1125" i="1"/>
  <c r="C1125" i="1"/>
  <c r="D1125" i="1"/>
  <c r="B1126" i="1"/>
  <c r="C1126" i="1"/>
  <c r="D1126" i="1"/>
  <c r="B1127" i="1"/>
  <c r="C1127" i="1"/>
  <c r="D1127" i="1"/>
  <c r="B1128" i="1"/>
  <c r="C1128" i="1"/>
  <c r="D1128" i="1"/>
  <c r="B1129" i="1"/>
  <c r="C1129" i="1"/>
  <c r="D1129" i="1"/>
  <c r="B1130" i="1"/>
  <c r="C1130" i="1"/>
  <c r="D1130" i="1"/>
  <c r="B1131" i="1"/>
  <c r="C1131" i="1"/>
  <c r="D1131" i="1"/>
  <c r="B1132" i="1"/>
  <c r="C1132" i="1"/>
  <c r="D1132" i="1"/>
  <c r="B1133" i="1"/>
  <c r="C1133" i="1"/>
  <c r="D1133" i="1"/>
  <c r="B1134" i="1"/>
  <c r="C1134" i="1"/>
  <c r="D1134" i="1"/>
  <c r="B1135" i="1"/>
  <c r="C1135" i="1"/>
  <c r="D1135" i="1"/>
  <c r="B1136" i="1"/>
  <c r="C1136" i="1"/>
  <c r="D1136" i="1"/>
  <c r="B1137" i="1"/>
  <c r="C1137" i="1"/>
  <c r="D1137" i="1"/>
  <c r="B1138" i="1"/>
  <c r="C1138" i="1"/>
  <c r="D1138" i="1"/>
  <c r="B1139" i="1"/>
  <c r="C1139" i="1"/>
  <c r="D1139" i="1"/>
  <c r="B1140" i="1"/>
  <c r="C1140" i="1"/>
  <c r="D1140" i="1"/>
  <c r="B1141" i="1"/>
  <c r="C1141" i="1"/>
  <c r="D1141" i="1"/>
  <c r="B1142" i="1"/>
  <c r="C1142" i="1"/>
  <c r="D1142" i="1"/>
  <c r="B1143" i="1"/>
  <c r="C1143" i="1"/>
  <c r="D1143" i="1"/>
  <c r="B1144" i="1"/>
  <c r="C1144" i="1"/>
  <c r="D1144" i="1"/>
  <c r="B1145" i="1"/>
  <c r="C1145" i="1"/>
  <c r="D1145" i="1"/>
  <c r="B1146" i="1"/>
  <c r="C1146" i="1"/>
  <c r="D1146" i="1"/>
  <c r="B1147" i="1"/>
  <c r="C1147" i="1"/>
  <c r="D1147" i="1"/>
  <c r="B1148" i="1"/>
  <c r="C1148" i="1"/>
  <c r="D1148" i="1"/>
  <c r="B1149" i="1"/>
  <c r="C1149" i="1"/>
  <c r="D1149" i="1"/>
  <c r="B1150" i="1"/>
  <c r="C1150" i="1"/>
  <c r="D1150" i="1"/>
  <c r="B1151" i="1"/>
  <c r="C1151" i="1"/>
  <c r="D1151" i="1"/>
  <c r="B1152" i="1"/>
  <c r="C1152" i="1"/>
  <c r="D1152" i="1"/>
  <c r="B1153" i="1"/>
  <c r="C1153" i="1"/>
  <c r="D1153" i="1"/>
  <c r="B1154" i="1"/>
  <c r="C1154" i="1"/>
  <c r="D1154" i="1"/>
  <c r="B1155" i="1"/>
  <c r="C1155" i="1"/>
  <c r="D1155" i="1"/>
  <c r="B1156" i="1"/>
  <c r="C1156" i="1"/>
  <c r="D1156" i="1"/>
  <c r="B1157" i="1"/>
  <c r="C1157" i="1"/>
  <c r="D1157" i="1"/>
  <c r="B1158" i="1"/>
  <c r="C1158" i="1"/>
  <c r="D1158" i="1"/>
  <c r="B1159" i="1"/>
  <c r="C1159" i="1"/>
  <c r="D1159" i="1"/>
  <c r="B1160" i="1"/>
  <c r="C1160" i="1"/>
  <c r="D1160" i="1"/>
  <c r="B1161" i="1"/>
  <c r="C1161" i="1"/>
  <c r="D1161" i="1"/>
  <c r="B1162" i="1"/>
  <c r="C1162" i="1"/>
  <c r="D1162" i="1"/>
  <c r="B1163" i="1"/>
  <c r="C1163" i="1"/>
  <c r="D1163" i="1"/>
  <c r="B1164" i="1"/>
  <c r="C1164" i="1"/>
  <c r="D1164" i="1"/>
  <c r="B1165" i="1"/>
  <c r="C1165" i="1"/>
  <c r="D1165" i="1"/>
  <c r="B1166" i="1"/>
  <c r="C1166" i="1"/>
  <c r="D1166" i="1"/>
  <c r="B1167" i="1"/>
  <c r="C1167" i="1"/>
  <c r="D1167" i="1"/>
  <c r="B1168" i="1"/>
  <c r="C1168" i="1"/>
  <c r="D1168" i="1"/>
  <c r="B1169" i="1"/>
  <c r="C1169" i="1"/>
  <c r="D1169" i="1"/>
  <c r="B1170" i="1"/>
  <c r="C1170" i="1"/>
  <c r="D1170" i="1"/>
  <c r="B1171" i="1"/>
  <c r="C1171" i="1"/>
  <c r="D1171" i="1"/>
  <c r="B1172" i="1"/>
  <c r="C1172" i="1"/>
  <c r="D1172" i="1"/>
  <c r="B1173" i="1"/>
  <c r="C1173" i="1"/>
  <c r="D1173" i="1"/>
  <c r="B1174" i="1"/>
  <c r="C1174" i="1"/>
  <c r="D1174" i="1"/>
  <c r="B1175" i="1"/>
  <c r="C1175" i="1"/>
  <c r="D1175" i="1"/>
  <c r="B1176" i="1"/>
  <c r="C1176" i="1"/>
  <c r="D1176" i="1"/>
  <c r="B1177" i="1"/>
  <c r="C1177" i="1"/>
  <c r="D1177" i="1"/>
  <c r="B1178" i="1"/>
  <c r="C1178" i="1"/>
  <c r="D1178" i="1"/>
  <c r="B1179" i="1"/>
  <c r="C1179" i="1"/>
  <c r="D1179" i="1"/>
  <c r="B1180" i="1"/>
  <c r="C1180" i="1"/>
  <c r="D1180" i="1"/>
  <c r="B1181" i="1"/>
  <c r="C1181" i="1"/>
  <c r="D1181" i="1"/>
  <c r="B1182" i="1"/>
  <c r="C1182" i="1"/>
  <c r="D1182" i="1"/>
  <c r="B1183" i="1"/>
  <c r="C1183" i="1"/>
  <c r="D1183" i="1"/>
  <c r="B1184" i="1"/>
  <c r="C1184" i="1"/>
  <c r="D1184" i="1"/>
  <c r="B1185" i="1"/>
  <c r="C1185" i="1"/>
  <c r="D1185" i="1"/>
  <c r="B1186" i="1"/>
  <c r="C1186" i="1"/>
  <c r="D1186" i="1"/>
  <c r="B1187" i="1"/>
  <c r="C1187" i="1"/>
  <c r="D1187" i="1"/>
  <c r="B1188" i="1"/>
  <c r="C1188" i="1"/>
  <c r="D1188" i="1"/>
  <c r="B1189" i="1"/>
  <c r="C1189" i="1"/>
  <c r="D1189" i="1"/>
  <c r="B1190" i="1"/>
  <c r="C1190" i="1"/>
  <c r="D1190" i="1"/>
  <c r="B1191" i="1"/>
  <c r="C1191" i="1"/>
  <c r="D1191" i="1"/>
  <c r="B1192" i="1"/>
  <c r="C1192" i="1"/>
  <c r="D1192" i="1"/>
  <c r="B1193" i="1"/>
  <c r="C1193" i="1"/>
  <c r="D1193" i="1"/>
  <c r="B1194" i="1"/>
  <c r="C1194" i="1"/>
  <c r="D1194" i="1"/>
  <c r="B1195" i="1"/>
  <c r="C1195" i="1"/>
  <c r="D1195" i="1"/>
  <c r="B1196" i="1"/>
  <c r="C1196" i="1"/>
  <c r="D1196" i="1"/>
  <c r="B1197" i="1"/>
  <c r="C1197" i="1"/>
  <c r="D1197" i="1"/>
  <c r="B1198" i="1"/>
  <c r="C1198" i="1"/>
  <c r="D1198" i="1"/>
  <c r="B1199" i="1"/>
  <c r="C1199" i="1"/>
  <c r="D1199" i="1"/>
  <c r="B1200" i="1"/>
  <c r="C1200" i="1"/>
  <c r="D1200" i="1"/>
  <c r="B1201" i="1"/>
  <c r="C1201" i="1"/>
  <c r="D1201" i="1"/>
  <c r="B1202" i="1"/>
  <c r="C1202" i="1"/>
  <c r="D1202" i="1"/>
  <c r="B1203" i="1"/>
  <c r="C1203" i="1"/>
  <c r="D1203" i="1"/>
  <c r="B1204" i="1"/>
  <c r="C1204" i="1"/>
  <c r="D1204" i="1"/>
  <c r="B1205" i="1"/>
  <c r="C1205" i="1"/>
  <c r="D1205" i="1"/>
  <c r="B1206" i="1"/>
  <c r="C1206" i="1"/>
  <c r="D1206" i="1"/>
  <c r="B1207" i="1"/>
  <c r="C1207" i="1"/>
  <c r="D1207" i="1"/>
  <c r="B1208" i="1"/>
  <c r="C1208" i="1"/>
  <c r="D1208" i="1"/>
  <c r="B1209" i="1"/>
  <c r="C1209" i="1"/>
  <c r="D1209" i="1"/>
  <c r="B1210" i="1"/>
  <c r="C1210" i="1"/>
  <c r="D1210" i="1"/>
  <c r="B1211" i="1"/>
  <c r="C1211" i="1"/>
  <c r="D1211" i="1"/>
  <c r="B1212" i="1"/>
  <c r="C1212" i="1"/>
  <c r="D1212" i="1"/>
  <c r="B1213" i="1"/>
  <c r="C1213" i="1"/>
  <c r="D1213" i="1"/>
  <c r="B1214" i="1"/>
  <c r="C1214" i="1"/>
  <c r="D1214" i="1"/>
  <c r="B1215" i="1"/>
  <c r="C1215" i="1"/>
  <c r="D1215" i="1"/>
  <c r="B1216" i="1"/>
  <c r="C1216" i="1"/>
  <c r="D1216" i="1"/>
  <c r="B1217" i="1"/>
  <c r="C1217" i="1"/>
  <c r="D1217" i="1"/>
  <c r="B1218" i="1"/>
  <c r="C1218" i="1"/>
  <c r="D1218" i="1"/>
  <c r="B1219" i="1"/>
  <c r="C1219" i="1"/>
  <c r="D1219" i="1"/>
  <c r="B1220" i="1"/>
  <c r="C1220" i="1"/>
  <c r="D1220" i="1"/>
  <c r="B1221" i="1"/>
  <c r="C1221" i="1"/>
  <c r="D1221" i="1"/>
  <c r="B1222" i="1"/>
  <c r="C1222" i="1"/>
  <c r="D1222" i="1"/>
  <c r="B1223" i="1"/>
  <c r="C1223" i="1"/>
  <c r="D1223" i="1"/>
  <c r="B1224" i="1"/>
  <c r="C1224" i="1"/>
  <c r="D1224" i="1"/>
  <c r="B1225" i="1"/>
  <c r="C1225" i="1"/>
  <c r="D1225" i="1"/>
  <c r="B1226" i="1"/>
  <c r="C1226" i="1"/>
  <c r="D1226" i="1"/>
  <c r="B1227" i="1"/>
  <c r="C1227" i="1"/>
  <c r="D1227" i="1"/>
  <c r="B1228" i="1"/>
  <c r="C1228" i="1"/>
  <c r="D1228" i="1"/>
  <c r="B1229" i="1"/>
  <c r="C1229" i="1"/>
  <c r="D1229" i="1"/>
  <c r="B1230" i="1"/>
  <c r="C1230" i="1"/>
  <c r="D1230" i="1"/>
  <c r="B1231" i="1"/>
  <c r="C1231" i="1"/>
  <c r="D1231" i="1"/>
  <c r="B1232" i="1"/>
  <c r="C1232" i="1"/>
  <c r="D1232" i="1"/>
  <c r="B1233" i="1"/>
  <c r="C1233" i="1"/>
  <c r="D1233" i="1"/>
  <c r="B1234" i="1"/>
  <c r="C1234" i="1"/>
  <c r="D1234" i="1"/>
  <c r="B1235" i="1"/>
  <c r="C1235" i="1"/>
  <c r="D1235" i="1"/>
  <c r="B1236" i="1"/>
  <c r="C1236" i="1"/>
  <c r="D1236" i="1"/>
  <c r="B1237" i="1"/>
  <c r="C1237" i="1"/>
  <c r="D1237" i="1"/>
  <c r="B1238" i="1"/>
  <c r="C1238" i="1"/>
  <c r="D1238" i="1"/>
  <c r="B1239" i="1"/>
  <c r="C1239" i="1"/>
  <c r="D1239" i="1"/>
  <c r="B1240" i="1"/>
  <c r="C1240" i="1"/>
  <c r="D1240" i="1"/>
  <c r="B1241" i="1"/>
  <c r="C1241" i="1"/>
  <c r="D1241" i="1"/>
  <c r="B1242" i="1"/>
  <c r="C1242" i="1"/>
  <c r="D1242" i="1"/>
  <c r="B1243" i="1"/>
  <c r="C1243" i="1"/>
  <c r="D1243" i="1"/>
  <c r="B1244" i="1"/>
  <c r="C1244" i="1"/>
  <c r="D1244" i="1"/>
  <c r="B1245" i="1"/>
  <c r="C1245" i="1"/>
  <c r="D1245" i="1"/>
  <c r="B1246" i="1"/>
  <c r="C1246" i="1"/>
  <c r="D1246" i="1"/>
  <c r="B1247" i="1"/>
  <c r="C1247" i="1"/>
  <c r="D1247" i="1"/>
  <c r="B1248" i="1"/>
  <c r="C1248" i="1"/>
  <c r="D1248" i="1"/>
  <c r="B1249" i="1"/>
  <c r="C1249" i="1"/>
  <c r="D1249" i="1"/>
  <c r="B1250" i="1"/>
  <c r="C1250" i="1"/>
  <c r="D1250" i="1"/>
  <c r="B1251" i="1"/>
  <c r="C1251" i="1"/>
  <c r="D1251" i="1"/>
  <c r="B1252" i="1"/>
  <c r="C1252" i="1"/>
  <c r="D1252" i="1"/>
  <c r="B1253" i="1"/>
  <c r="C1253" i="1"/>
  <c r="D1253" i="1"/>
  <c r="B1254" i="1"/>
  <c r="C1254" i="1"/>
  <c r="D1254" i="1"/>
  <c r="B1255" i="1"/>
  <c r="C1255" i="1"/>
  <c r="D1255" i="1"/>
  <c r="B1256" i="1"/>
  <c r="C1256" i="1"/>
  <c r="D1256" i="1"/>
  <c r="B1257" i="1"/>
  <c r="C1257" i="1"/>
  <c r="D1257" i="1"/>
  <c r="B1258" i="1"/>
  <c r="C1258" i="1"/>
  <c r="D1258" i="1"/>
  <c r="B1259" i="1"/>
  <c r="C1259" i="1"/>
  <c r="D1259" i="1"/>
  <c r="B1260" i="1"/>
  <c r="C1260" i="1"/>
  <c r="D1260" i="1"/>
  <c r="B1261" i="1"/>
  <c r="C1261" i="1"/>
  <c r="D1261" i="1"/>
  <c r="B1262" i="1"/>
  <c r="C1262" i="1"/>
  <c r="D1262" i="1"/>
  <c r="B1263" i="1"/>
  <c r="C1263" i="1"/>
  <c r="D1263" i="1"/>
  <c r="B1264" i="1"/>
  <c r="C1264" i="1"/>
  <c r="D1264" i="1"/>
  <c r="B1265" i="1"/>
  <c r="C1265" i="1"/>
  <c r="D1265" i="1"/>
  <c r="B1266" i="1"/>
  <c r="C1266" i="1"/>
  <c r="D1266" i="1"/>
  <c r="B1267" i="1"/>
  <c r="C1267" i="1"/>
  <c r="D1267" i="1"/>
  <c r="B1268" i="1"/>
  <c r="C1268" i="1"/>
  <c r="D1268" i="1"/>
  <c r="B1269" i="1"/>
  <c r="C1269" i="1"/>
  <c r="D1269" i="1"/>
  <c r="B1270" i="1"/>
  <c r="C1270" i="1"/>
  <c r="D1270" i="1"/>
  <c r="B1271" i="1"/>
  <c r="C1271" i="1"/>
  <c r="D1271" i="1"/>
  <c r="B1272" i="1"/>
  <c r="C1272" i="1"/>
  <c r="D1272" i="1"/>
  <c r="B1273" i="1"/>
  <c r="C1273" i="1"/>
  <c r="D1273" i="1"/>
  <c r="B1274" i="1"/>
  <c r="C1274" i="1"/>
  <c r="D1274" i="1"/>
  <c r="B1275" i="1"/>
  <c r="C1275" i="1"/>
  <c r="D1275" i="1"/>
  <c r="B1276" i="1"/>
  <c r="C1276" i="1"/>
  <c r="D1276" i="1"/>
  <c r="B1277" i="1"/>
  <c r="C1277" i="1"/>
  <c r="D1277" i="1"/>
  <c r="B1278" i="1"/>
  <c r="C1278" i="1"/>
  <c r="D1278" i="1"/>
  <c r="B1279" i="1"/>
  <c r="C1279" i="1"/>
  <c r="D1279" i="1"/>
  <c r="B1280" i="1"/>
  <c r="C1280" i="1"/>
  <c r="D1280" i="1"/>
  <c r="B1281" i="1"/>
  <c r="C1281" i="1"/>
  <c r="D1281" i="1"/>
  <c r="B1282" i="1"/>
  <c r="C1282" i="1"/>
  <c r="D1282" i="1"/>
  <c r="B1283" i="1"/>
  <c r="C1283" i="1"/>
  <c r="D1283" i="1"/>
  <c r="B1284" i="1"/>
  <c r="C1284" i="1"/>
  <c r="D1284" i="1"/>
  <c r="B1285" i="1"/>
  <c r="C1285" i="1"/>
  <c r="D1285" i="1"/>
  <c r="B1286" i="1"/>
  <c r="C1286" i="1"/>
  <c r="D1286" i="1"/>
  <c r="B1287" i="1"/>
  <c r="C1287" i="1"/>
  <c r="D1287" i="1"/>
  <c r="B1288" i="1"/>
  <c r="C1288" i="1"/>
  <c r="D1288" i="1"/>
  <c r="B1289" i="1"/>
  <c r="C1289" i="1"/>
  <c r="D1289" i="1"/>
  <c r="B1290" i="1"/>
  <c r="C1290" i="1"/>
  <c r="D1290" i="1"/>
  <c r="B1291" i="1"/>
  <c r="C1291" i="1"/>
  <c r="D1291" i="1"/>
  <c r="B1292" i="1"/>
  <c r="C1292" i="1"/>
  <c r="D1292" i="1"/>
  <c r="B1293" i="1"/>
  <c r="C1293" i="1"/>
  <c r="D1293" i="1"/>
  <c r="B1294" i="1"/>
  <c r="C1294" i="1"/>
  <c r="D1294" i="1"/>
  <c r="B1295" i="1"/>
  <c r="C1295" i="1"/>
  <c r="D1295" i="1"/>
  <c r="B1296" i="1"/>
  <c r="C1296" i="1"/>
  <c r="D1296" i="1"/>
  <c r="B1297" i="1"/>
  <c r="C1297" i="1"/>
  <c r="D1297" i="1"/>
  <c r="B1298" i="1"/>
  <c r="C1298" i="1"/>
  <c r="D1298" i="1"/>
  <c r="B1299" i="1"/>
  <c r="C1299" i="1"/>
  <c r="D1299" i="1"/>
  <c r="B1300" i="1"/>
  <c r="C1300" i="1"/>
  <c r="D1300" i="1"/>
  <c r="B1301" i="1"/>
  <c r="C1301" i="1"/>
  <c r="D1301" i="1"/>
  <c r="B1302" i="1"/>
  <c r="C1302" i="1"/>
  <c r="D1302" i="1"/>
  <c r="B1303" i="1"/>
  <c r="C1303" i="1"/>
  <c r="D1303" i="1"/>
  <c r="B1304" i="1"/>
  <c r="C1304" i="1"/>
  <c r="D1304" i="1"/>
  <c r="B1305" i="1"/>
  <c r="C1305" i="1"/>
  <c r="D1305" i="1"/>
  <c r="B1306" i="1"/>
  <c r="C1306" i="1"/>
  <c r="D1306" i="1"/>
  <c r="B1307" i="1"/>
  <c r="C1307" i="1"/>
  <c r="D1307" i="1"/>
  <c r="B1308" i="1"/>
  <c r="C1308" i="1"/>
  <c r="D1308" i="1"/>
  <c r="B1309" i="1"/>
  <c r="C1309" i="1"/>
  <c r="D1309" i="1"/>
  <c r="B1310" i="1"/>
  <c r="C1310" i="1"/>
  <c r="D1310" i="1"/>
  <c r="B1311" i="1"/>
  <c r="C1311" i="1"/>
  <c r="D1311" i="1"/>
  <c r="B1312" i="1"/>
  <c r="C1312" i="1"/>
  <c r="D1312" i="1"/>
  <c r="B1313" i="1"/>
  <c r="C1313" i="1"/>
  <c r="D1313" i="1"/>
  <c r="B1314" i="1"/>
  <c r="C1314" i="1"/>
  <c r="D1314" i="1"/>
  <c r="B1315" i="1"/>
  <c r="C1315" i="1"/>
  <c r="D1315" i="1"/>
  <c r="B1316" i="1"/>
  <c r="C1316" i="1"/>
  <c r="D1316" i="1"/>
  <c r="B1317" i="1"/>
  <c r="C1317" i="1"/>
  <c r="D1317" i="1"/>
  <c r="B1318" i="1"/>
  <c r="C1318" i="1"/>
  <c r="D1318" i="1"/>
  <c r="B1319" i="1"/>
  <c r="C1319" i="1"/>
  <c r="D1319" i="1"/>
  <c r="B1320" i="1"/>
  <c r="C1320" i="1"/>
  <c r="D1320" i="1"/>
  <c r="B1321" i="1"/>
  <c r="C1321" i="1"/>
  <c r="D1321" i="1"/>
  <c r="B1322" i="1"/>
  <c r="C1322" i="1"/>
  <c r="D1322" i="1"/>
  <c r="B1323" i="1"/>
  <c r="C1323" i="1"/>
  <c r="D1323" i="1"/>
  <c r="B1324" i="1"/>
  <c r="C1324" i="1"/>
  <c r="D1324" i="1"/>
  <c r="B1325" i="1"/>
  <c r="C1325" i="1"/>
  <c r="D1325" i="1"/>
  <c r="B1326" i="1"/>
  <c r="C1326" i="1"/>
  <c r="D1326" i="1"/>
  <c r="B1327" i="1"/>
  <c r="C1327" i="1"/>
  <c r="D1327" i="1"/>
  <c r="B1328" i="1"/>
  <c r="C1328" i="1"/>
  <c r="D1328" i="1"/>
  <c r="B1329" i="1"/>
  <c r="C1329" i="1"/>
  <c r="D1329" i="1"/>
  <c r="B1330" i="1"/>
  <c r="C1330" i="1"/>
  <c r="D1330" i="1"/>
  <c r="B1331" i="1"/>
  <c r="C1331" i="1"/>
  <c r="D1331" i="1"/>
  <c r="B1332" i="1"/>
  <c r="C1332" i="1"/>
  <c r="D1332" i="1"/>
  <c r="B1333" i="1"/>
  <c r="C1333" i="1"/>
  <c r="D1333" i="1"/>
  <c r="B1334" i="1"/>
  <c r="C1334" i="1"/>
  <c r="D1334" i="1"/>
  <c r="B1335" i="1"/>
  <c r="C1335" i="1"/>
  <c r="D1335" i="1"/>
  <c r="B1336" i="1"/>
  <c r="C1336" i="1"/>
  <c r="D1336" i="1"/>
  <c r="B1337" i="1"/>
  <c r="C1337" i="1"/>
  <c r="D1337" i="1"/>
  <c r="B1338" i="1"/>
  <c r="C1338" i="1"/>
  <c r="D1338" i="1"/>
  <c r="B1339" i="1"/>
  <c r="C1339" i="1"/>
  <c r="D1339" i="1"/>
  <c r="B1340" i="1"/>
  <c r="C1340" i="1"/>
  <c r="D1340" i="1"/>
  <c r="B1341" i="1"/>
  <c r="C1341" i="1"/>
  <c r="D1341" i="1"/>
  <c r="B1342" i="1"/>
  <c r="C1342" i="1"/>
  <c r="D1342" i="1"/>
  <c r="B1343" i="1"/>
  <c r="C1343" i="1"/>
  <c r="D1343" i="1"/>
  <c r="B1344" i="1"/>
  <c r="C1344" i="1"/>
  <c r="D1344" i="1"/>
  <c r="B1345" i="1"/>
  <c r="C1345" i="1"/>
  <c r="D1345" i="1"/>
  <c r="B1346" i="1"/>
  <c r="C1346" i="1"/>
  <c r="D1346" i="1"/>
  <c r="B1347" i="1"/>
  <c r="C1347" i="1"/>
  <c r="D1347" i="1"/>
  <c r="B1348" i="1"/>
  <c r="C1348" i="1"/>
  <c r="D1348" i="1"/>
  <c r="B1349" i="1"/>
  <c r="C1349" i="1"/>
  <c r="D1349" i="1"/>
  <c r="B1350" i="1"/>
  <c r="C1350" i="1"/>
  <c r="D1350" i="1"/>
  <c r="B1351" i="1"/>
  <c r="C1351" i="1"/>
  <c r="D1351" i="1"/>
  <c r="B1352" i="1"/>
  <c r="C1352" i="1"/>
  <c r="D1352" i="1"/>
  <c r="B1353" i="1"/>
  <c r="C1353" i="1"/>
  <c r="D1353" i="1"/>
  <c r="B1354" i="1"/>
  <c r="C1354" i="1"/>
  <c r="D1354" i="1"/>
  <c r="B1355" i="1"/>
  <c r="C1355" i="1"/>
  <c r="D1355" i="1"/>
  <c r="B1356" i="1"/>
  <c r="C1356" i="1"/>
  <c r="D1356" i="1"/>
  <c r="B1357" i="1"/>
  <c r="C1357" i="1"/>
  <c r="D1357" i="1"/>
  <c r="B1358" i="1"/>
  <c r="C1358" i="1"/>
  <c r="D1358" i="1"/>
  <c r="B1359" i="1"/>
  <c r="C1359" i="1"/>
  <c r="D1359" i="1"/>
  <c r="B1360" i="1"/>
  <c r="C1360" i="1"/>
  <c r="D1360" i="1"/>
  <c r="B1361" i="1"/>
  <c r="C1361" i="1"/>
  <c r="D1361" i="1"/>
  <c r="B1362" i="1"/>
  <c r="C1362" i="1"/>
  <c r="D1362" i="1"/>
  <c r="B1363" i="1"/>
  <c r="C1363" i="1"/>
  <c r="D1363" i="1"/>
  <c r="B1364" i="1"/>
  <c r="C1364" i="1"/>
  <c r="D1364" i="1"/>
  <c r="B1365" i="1"/>
  <c r="C1365" i="1"/>
  <c r="D1365" i="1"/>
  <c r="B1366" i="1"/>
  <c r="C1366" i="1"/>
  <c r="D1366" i="1"/>
  <c r="B1367" i="1"/>
  <c r="C1367" i="1"/>
  <c r="D1367" i="1"/>
  <c r="B1368" i="1"/>
  <c r="C1368" i="1"/>
  <c r="D1368" i="1"/>
  <c r="B1369" i="1"/>
  <c r="C1369" i="1"/>
  <c r="D1369" i="1"/>
  <c r="B1370" i="1"/>
  <c r="C1370" i="1"/>
  <c r="D1370" i="1"/>
  <c r="B1371" i="1"/>
  <c r="C1371" i="1"/>
  <c r="D1371" i="1"/>
  <c r="B1372" i="1"/>
  <c r="C1372" i="1"/>
  <c r="D1372" i="1"/>
  <c r="B1373" i="1"/>
  <c r="C1373" i="1"/>
  <c r="D1373" i="1"/>
  <c r="B1374" i="1"/>
  <c r="C1374" i="1"/>
  <c r="D1374" i="1"/>
  <c r="B1375" i="1"/>
  <c r="C1375" i="1"/>
  <c r="D1375" i="1"/>
  <c r="B1376" i="1"/>
  <c r="C1376" i="1"/>
  <c r="D1376" i="1"/>
  <c r="B1377" i="1"/>
  <c r="C1377" i="1"/>
  <c r="D1377" i="1"/>
  <c r="B1378" i="1"/>
  <c r="C1378" i="1"/>
  <c r="D1378" i="1"/>
  <c r="B1379" i="1"/>
  <c r="C1379" i="1"/>
  <c r="D1379" i="1"/>
  <c r="B1380" i="1"/>
  <c r="C1380" i="1"/>
  <c r="D1380" i="1"/>
  <c r="B1381" i="1"/>
  <c r="C1381" i="1"/>
  <c r="D1381" i="1"/>
  <c r="B1382" i="1"/>
  <c r="C1382" i="1"/>
  <c r="D1382" i="1"/>
  <c r="B1383" i="1"/>
  <c r="C1383" i="1"/>
  <c r="D1383" i="1"/>
  <c r="B1384" i="1"/>
  <c r="C1384" i="1"/>
  <c r="D1384" i="1"/>
  <c r="B1385" i="1"/>
  <c r="C1385" i="1"/>
  <c r="D1385" i="1"/>
  <c r="B1386" i="1"/>
  <c r="C1386" i="1"/>
  <c r="D1386" i="1"/>
  <c r="B1387" i="1"/>
  <c r="C1387" i="1"/>
  <c r="D1387" i="1"/>
  <c r="B1388" i="1"/>
  <c r="C1388" i="1"/>
  <c r="D1388" i="1"/>
  <c r="B1389" i="1"/>
  <c r="C1389" i="1"/>
  <c r="D1389" i="1"/>
  <c r="B1390" i="1"/>
  <c r="C1390" i="1"/>
  <c r="D1390" i="1"/>
  <c r="B1391" i="1"/>
  <c r="C1391" i="1"/>
  <c r="D1391" i="1"/>
  <c r="B1392" i="1"/>
  <c r="C1392" i="1"/>
  <c r="D1392" i="1"/>
  <c r="B1393" i="1"/>
  <c r="C1393" i="1"/>
  <c r="D1393" i="1"/>
  <c r="B1394" i="1"/>
  <c r="C1394" i="1"/>
  <c r="D1394" i="1"/>
  <c r="B1395" i="1"/>
  <c r="C1395" i="1"/>
  <c r="D1395" i="1"/>
  <c r="B1396" i="1"/>
  <c r="C1396" i="1"/>
  <c r="D1396" i="1"/>
  <c r="B1397" i="1"/>
  <c r="C1397" i="1"/>
  <c r="D1397" i="1"/>
  <c r="B1398" i="1"/>
  <c r="C1398" i="1"/>
  <c r="D1398" i="1"/>
  <c r="B1399" i="1"/>
  <c r="C1399" i="1"/>
  <c r="D1399" i="1"/>
  <c r="B1400" i="1"/>
  <c r="C1400" i="1"/>
  <c r="D1400" i="1"/>
  <c r="B1401" i="1"/>
  <c r="C1401" i="1"/>
  <c r="D1401" i="1"/>
  <c r="B1402" i="1"/>
  <c r="C1402" i="1"/>
  <c r="D1402" i="1"/>
  <c r="B1403" i="1"/>
  <c r="C1403" i="1"/>
  <c r="D1403" i="1"/>
  <c r="B1404" i="1"/>
  <c r="C1404" i="1"/>
  <c r="D1404" i="1"/>
  <c r="B1405" i="1"/>
  <c r="C1405" i="1"/>
  <c r="D1405" i="1"/>
  <c r="B1406" i="1"/>
  <c r="C1406" i="1"/>
  <c r="D1406" i="1"/>
  <c r="B1407" i="1"/>
  <c r="C1407" i="1"/>
  <c r="D1407" i="1"/>
  <c r="B1408" i="1"/>
  <c r="C1408" i="1"/>
  <c r="D1408" i="1"/>
  <c r="B1409" i="1"/>
  <c r="C1409" i="1"/>
  <c r="D1409" i="1"/>
  <c r="B1410" i="1"/>
  <c r="C1410" i="1"/>
  <c r="D1410" i="1"/>
  <c r="B1411" i="1"/>
  <c r="C1411" i="1"/>
  <c r="D1411" i="1"/>
  <c r="B1412" i="1"/>
  <c r="C1412" i="1"/>
  <c r="D1412" i="1"/>
  <c r="B1413" i="1"/>
  <c r="C1413" i="1"/>
  <c r="D1413" i="1"/>
  <c r="B1414" i="1"/>
  <c r="C1414" i="1"/>
  <c r="D1414" i="1"/>
  <c r="B1415" i="1"/>
  <c r="C1415" i="1"/>
  <c r="D1415" i="1"/>
  <c r="B1416" i="1"/>
  <c r="C1416" i="1"/>
  <c r="D1416" i="1"/>
  <c r="B1417" i="1"/>
  <c r="C1417" i="1"/>
  <c r="D1417" i="1"/>
  <c r="B1418" i="1"/>
  <c r="C1418" i="1"/>
  <c r="D1418" i="1"/>
  <c r="B1419" i="1"/>
  <c r="C1419" i="1"/>
  <c r="D1419" i="1"/>
  <c r="B1420" i="1"/>
  <c r="C1420" i="1"/>
  <c r="D1420" i="1"/>
  <c r="B1421" i="1"/>
  <c r="C1421" i="1"/>
  <c r="D1421" i="1"/>
  <c r="B1422" i="1"/>
  <c r="C1422" i="1"/>
  <c r="D1422" i="1"/>
  <c r="B1423" i="1"/>
  <c r="C1423" i="1"/>
  <c r="D1423" i="1"/>
  <c r="B1424" i="1"/>
  <c r="C1424" i="1"/>
  <c r="D1424" i="1"/>
  <c r="B1425" i="1"/>
  <c r="C1425" i="1"/>
  <c r="D1425" i="1"/>
  <c r="B1426" i="1"/>
  <c r="C1426" i="1"/>
  <c r="D1426" i="1"/>
  <c r="B1427" i="1"/>
  <c r="C1427" i="1"/>
  <c r="D1427" i="1"/>
  <c r="B1428" i="1"/>
  <c r="C1428" i="1"/>
  <c r="D1428" i="1"/>
  <c r="B1429" i="1"/>
  <c r="C1429" i="1"/>
  <c r="D1429" i="1"/>
  <c r="B1430" i="1"/>
  <c r="C1430" i="1"/>
  <c r="D1430" i="1"/>
  <c r="B1431" i="1"/>
  <c r="C1431" i="1"/>
  <c r="D1431" i="1"/>
  <c r="B1432" i="1"/>
  <c r="C1432" i="1"/>
  <c r="D1432" i="1"/>
  <c r="B1433" i="1"/>
  <c r="C1433" i="1"/>
  <c r="D1433" i="1"/>
  <c r="B1434" i="1"/>
  <c r="C1434" i="1"/>
  <c r="D1434" i="1"/>
  <c r="B1435" i="1"/>
  <c r="C1435" i="1"/>
  <c r="D1435" i="1"/>
  <c r="B1436" i="1"/>
  <c r="C1436" i="1"/>
  <c r="D1436" i="1"/>
  <c r="B1437" i="1"/>
  <c r="C1437" i="1"/>
  <c r="D1437" i="1"/>
  <c r="B1438" i="1"/>
  <c r="C1438" i="1"/>
  <c r="D1438" i="1"/>
  <c r="B1439" i="1"/>
  <c r="C1439" i="1"/>
  <c r="D1439" i="1"/>
  <c r="B1440" i="1"/>
  <c r="C1440" i="1"/>
  <c r="D1440" i="1"/>
  <c r="B1441" i="1"/>
  <c r="C1441" i="1"/>
  <c r="D1441" i="1"/>
  <c r="B1442" i="1"/>
  <c r="C1442" i="1"/>
  <c r="D1442" i="1"/>
  <c r="B1443" i="1"/>
  <c r="C1443" i="1"/>
  <c r="D1443" i="1"/>
  <c r="B1444" i="1"/>
  <c r="C1444" i="1"/>
  <c r="D1444" i="1"/>
  <c r="B1445" i="1"/>
  <c r="C1445" i="1"/>
  <c r="D1445" i="1"/>
  <c r="B1446" i="1"/>
  <c r="C1446" i="1"/>
  <c r="D1446" i="1"/>
  <c r="B1447" i="1"/>
  <c r="C1447" i="1"/>
  <c r="D1447" i="1"/>
  <c r="B1448" i="1"/>
  <c r="C1448" i="1"/>
  <c r="D1448" i="1"/>
  <c r="B1449" i="1"/>
  <c r="C1449" i="1"/>
  <c r="D1449" i="1"/>
  <c r="B1450" i="1"/>
  <c r="C1450" i="1"/>
  <c r="D1450" i="1"/>
  <c r="B1451" i="1"/>
  <c r="C1451" i="1"/>
  <c r="D1451" i="1"/>
  <c r="B1452" i="1"/>
  <c r="C1452" i="1"/>
  <c r="D1452" i="1"/>
  <c r="B1453" i="1"/>
  <c r="C1453" i="1"/>
  <c r="D1453" i="1"/>
  <c r="B1454" i="1"/>
  <c r="C1454" i="1"/>
  <c r="D1454" i="1"/>
  <c r="B1455" i="1"/>
  <c r="C1455" i="1"/>
  <c r="D1455" i="1"/>
  <c r="B1456" i="1"/>
  <c r="C1456" i="1"/>
  <c r="D1456" i="1"/>
  <c r="B1457" i="1"/>
  <c r="C1457" i="1"/>
  <c r="D1457" i="1"/>
  <c r="B1458" i="1"/>
  <c r="C1458" i="1"/>
  <c r="D1458" i="1"/>
  <c r="B1459" i="1"/>
  <c r="C1459" i="1"/>
  <c r="D1459" i="1"/>
  <c r="B1460" i="1"/>
  <c r="C1460" i="1"/>
  <c r="D1460" i="1"/>
  <c r="B1461" i="1"/>
  <c r="C1461" i="1"/>
  <c r="D1461" i="1"/>
  <c r="B1462" i="1"/>
  <c r="C1462" i="1"/>
  <c r="D1462" i="1"/>
  <c r="B1463" i="1"/>
  <c r="C1463" i="1"/>
  <c r="D1463" i="1"/>
  <c r="B1464" i="1"/>
  <c r="C1464" i="1"/>
  <c r="D1464" i="1"/>
  <c r="B1465" i="1"/>
  <c r="C1465" i="1"/>
  <c r="D1465" i="1"/>
  <c r="B1466" i="1"/>
  <c r="C1466" i="1"/>
  <c r="D1466" i="1"/>
  <c r="B1467" i="1"/>
  <c r="C1467" i="1"/>
  <c r="D1467" i="1"/>
  <c r="B1468" i="1"/>
  <c r="C1468" i="1"/>
  <c r="D1468" i="1"/>
  <c r="B1469" i="1"/>
  <c r="C1469" i="1"/>
  <c r="D1469" i="1"/>
  <c r="B1470" i="1"/>
  <c r="C1470" i="1"/>
  <c r="D1470" i="1"/>
  <c r="B1471" i="1"/>
  <c r="C1471" i="1"/>
  <c r="D1471" i="1"/>
  <c r="B1472" i="1"/>
  <c r="C1472" i="1"/>
  <c r="D1472" i="1"/>
  <c r="B1473" i="1"/>
  <c r="C1473" i="1"/>
  <c r="D1473" i="1"/>
  <c r="B1474" i="1"/>
  <c r="C1474" i="1"/>
  <c r="D1474" i="1"/>
  <c r="B1475" i="1"/>
  <c r="C1475" i="1"/>
  <c r="D1475" i="1"/>
  <c r="B1476" i="1"/>
  <c r="C1476" i="1"/>
  <c r="D1476" i="1"/>
  <c r="B1477" i="1"/>
  <c r="C1477" i="1"/>
  <c r="D1477" i="1"/>
  <c r="B1478" i="1"/>
  <c r="C1478" i="1"/>
  <c r="D1478" i="1"/>
  <c r="B1479" i="1"/>
  <c r="C1479" i="1"/>
  <c r="D1479" i="1"/>
  <c r="B1480" i="1"/>
  <c r="C1480" i="1"/>
  <c r="D1480" i="1"/>
  <c r="B1481" i="1"/>
  <c r="C1481" i="1"/>
  <c r="D1481" i="1"/>
  <c r="B1482" i="1"/>
  <c r="C1482" i="1"/>
  <c r="D1482" i="1"/>
  <c r="B1483" i="1"/>
  <c r="C1483" i="1"/>
  <c r="D1483" i="1"/>
  <c r="B1484" i="1"/>
  <c r="C1484" i="1"/>
  <c r="D1484" i="1"/>
  <c r="B1485" i="1"/>
  <c r="C1485" i="1"/>
  <c r="D1485" i="1"/>
  <c r="B1486" i="1"/>
  <c r="C1486" i="1"/>
  <c r="D1486" i="1"/>
  <c r="B1487" i="1"/>
  <c r="C1487" i="1"/>
  <c r="D1487" i="1"/>
  <c r="B1488" i="1"/>
  <c r="C1488" i="1"/>
  <c r="D1488" i="1"/>
  <c r="B1489" i="1"/>
  <c r="C1489" i="1"/>
  <c r="D1489" i="1"/>
  <c r="B1490" i="1"/>
  <c r="C1490" i="1"/>
  <c r="D1490" i="1"/>
  <c r="B1491" i="1"/>
  <c r="C1491" i="1"/>
  <c r="D1491" i="1"/>
  <c r="B1492" i="1"/>
  <c r="C1492" i="1"/>
  <c r="D1492" i="1"/>
  <c r="B1493" i="1"/>
  <c r="C1493" i="1"/>
  <c r="D1493" i="1"/>
  <c r="B1494" i="1"/>
  <c r="C1494" i="1"/>
  <c r="D1494" i="1"/>
  <c r="B1495" i="1"/>
  <c r="C1495" i="1"/>
  <c r="D1495" i="1"/>
  <c r="B1496" i="1"/>
  <c r="C1496" i="1"/>
  <c r="D1496" i="1"/>
  <c r="B1497" i="1"/>
  <c r="C1497" i="1"/>
  <c r="D1497" i="1"/>
  <c r="B1498" i="1"/>
  <c r="C1498" i="1"/>
  <c r="D1498" i="1"/>
  <c r="B1499" i="1"/>
  <c r="C1499" i="1"/>
  <c r="D1499" i="1"/>
  <c r="B1500" i="1"/>
  <c r="C1500" i="1"/>
  <c r="D1500" i="1"/>
  <c r="B1501" i="1"/>
  <c r="C1501" i="1"/>
  <c r="D1501" i="1"/>
  <c r="B1502" i="1"/>
  <c r="C1502" i="1"/>
  <c r="D1502" i="1"/>
  <c r="B1503" i="1"/>
  <c r="C1503" i="1"/>
  <c r="D1503" i="1"/>
  <c r="B1504" i="1"/>
  <c r="C1504" i="1"/>
  <c r="D1504" i="1"/>
  <c r="B1505" i="1"/>
  <c r="C1505" i="1"/>
  <c r="D1505" i="1"/>
  <c r="B1506" i="1"/>
  <c r="C1506" i="1"/>
  <c r="D1506" i="1"/>
  <c r="B1507" i="1"/>
  <c r="C1507" i="1"/>
  <c r="D1507" i="1"/>
  <c r="B1508" i="1"/>
  <c r="C1508" i="1"/>
  <c r="D1508" i="1"/>
  <c r="B1509" i="1"/>
  <c r="C1509" i="1"/>
  <c r="D1509" i="1"/>
  <c r="B1510" i="1"/>
  <c r="C1510" i="1"/>
  <c r="D1510" i="1"/>
  <c r="B1511" i="1"/>
  <c r="C1511" i="1"/>
  <c r="D1511" i="1"/>
  <c r="B1512" i="1"/>
  <c r="C1512" i="1"/>
  <c r="D1512" i="1"/>
  <c r="B1513" i="1"/>
  <c r="C1513" i="1"/>
  <c r="D1513" i="1"/>
  <c r="B1514" i="1"/>
  <c r="C1514" i="1"/>
  <c r="D1514" i="1"/>
  <c r="B1515" i="1"/>
  <c r="C1515" i="1"/>
  <c r="D1515" i="1"/>
  <c r="B1516" i="1"/>
  <c r="C1516" i="1"/>
  <c r="D1516" i="1"/>
  <c r="B1517" i="1"/>
  <c r="C1517" i="1"/>
  <c r="D1517" i="1"/>
  <c r="B1518" i="1"/>
  <c r="C1518" i="1"/>
  <c r="D1518" i="1"/>
  <c r="B1519" i="1"/>
  <c r="C1519" i="1"/>
  <c r="D1519" i="1"/>
  <c r="B1520" i="1"/>
  <c r="C1520" i="1"/>
  <c r="D1520" i="1"/>
  <c r="B1521" i="1"/>
  <c r="C1521" i="1"/>
  <c r="D1521" i="1"/>
  <c r="B1522" i="1"/>
  <c r="C1522" i="1"/>
  <c r="D1522" i="1"/>
  <c r="B1523" i="1"/>
  <c r="C1523" i="1"/>
  <c r="D1523" i="1"/>
  <c r="B1524" i="1"/>
  <c r="C1524" i="1"/>
  <c r="D1524" i="1"/>
  <c r="B1525" i="1"/>
  <c r="C1525" i="1"/>
  <c r="D1525" i="1"/>
  <c r="B1526" i="1"/>
  <c r="C1526" i="1"/>
  <c r="D1526" i="1"/>
  <c r="B1527" i="1"/>
  <c r="C1527" i="1"/>
  <c r="D1527" i="1"/>
  <c r="B1528" i="1"/>
  <c r="C1528" i="1"/>
  <c r="D1528" i="1"/>
  <c r="B1529" i="1"/>
  <c r="C1529" i="1"/>
  <c r="D1529" i="1"/>
  <c r="B1530" i="1"/>
  <c r="C1530" i="1"/>
  <c r="D1530" i="1"/>
  <c r="B1531" i="1"/>
  <c r="C1531" i="1"/>
  <c r="D1531" i="1"/>
  <c r="B1532" i="1"/>
  <c r="C1532" i="1"/>
  <c r="D1532" i="1"/>
  <c r="B1533" i="1"/>
  <c r="C1533" i="1"/>
  <c r="D1533" i="1"/>
  <c r="B1534" i="1"/>
  <c r="C1534" i="1"/>
  <c r="D1534" i="1"/>
  <c r="B1535" i="1"/>
  <c r="C1535" i="1"/>
  <c r="D1535" i="1"/>
  <c r="B1536" i="1"/>
  <c r="C1536" i="1"/>
  <c r="D1536" i="1"/>
  <c r="B1537" i="1"/>
  <c r="C1537" i="1"/>
  <c r="D1537" i="1"/>
  <c r="B1538" i="1"/>
  <c r="C1538" i="1"/>
  <c r="D1538" i="1"/>
  <c r="B1539" i="1"/>
  <c r="C1539" i="1"/>
  <c r="D1539" i="1"/>
  <c r="B1540" i="1"/>
  <c r="C1540" i="1"/>
  <c r="D1540" i="1"/>
  <c r="B1541" i="1"/>
  <c r="C1541" i="1"/>
  <c r="D1541" i="1"/>
  <c r="B1542" i="1"/>
  <c r="C1542" i="1"/>
  <c r="D1542" i="1"/>
  <c r="B1543" i="1"/>
  <c r="C1543" i="1"/>
  <c r="D1543" i="1"/>
  <c r="B1544" i="1"/>
  <c r="C1544" i="1"/>
  <c r="D1544" i="1"/>
  <c r="B1545" i="1"/>
  <c r="C1545" i="1"/>
  <c r="D1545" i="1"/>
  <c r="B1546" i="1"/>
  <c r="C1546" i="1"/>
  <c r="D1546" i="1"/>
  <c r="B1547" i="1"/>
  <c r="C1547" i="1"/>
  <c r="D1547" i="1"/>
  <c r="B1548" i="1"/>
  <c r="C1548" i="1"/>
  <c r="D1548" i="1"/>
  <c r="B1549" i="1"/>
  <c r="C1549" i="1"/>
  <c r="D1549" i="1"/>
  <c r="B1550" i="1"/>
  <c r="C1550" i="1"/>
  <c r="D1550" i="1"/>
  <c r="B1551" i="1"/>
  <c r="C1551" i="1"/>
  <c r="D1551" i="1"/>
  <c r="B1552" i="1"/>
  <c r="C1552" i="1"/>
  <c r="D1552" i="1"/>
  <c r="B1553" i="1"/>
  <c r="C1553" i="1"/>
  <c r="D1553" i="1"/>
  <c r="B1554" i="1"/>
  <c r="C1554" i="1"/>
  <c r="D1554" i="1"/>
  <c r="B1555" i="1"/>
  <c r="C1555" i="1"/>
  <c r="D1555" i="1"/>
  <c r="B1556" i="1"/>
  <c r="C1556" i="1"/>
  <c r="D1556" i="1"/>
  <c r="B1557" i="1"/>
  <c r="C1557" i="1"/>
  <c r="D1557" i="1"/>
  <c r="B1558" i="1"/>
  <c r="C1558" i="1"/>
  <c r="D1558" i="1"/>
  <c r="B1559" i="1"/>
  <c r="C1559" i="1"/>
  <c r="D1559" i="1"/>
  <c r="B1560" i="1"/>
  <c r="C1560" i="1"/>
  <c r="D1560" i="1"/>
  <c r="B1561" i="1"/>
  <c r="C1561" i="1"/>
  <c r="D1561" i="1"/>
  <c r="B1562" i="1"/>
  <c r="C1562" i="1"/>
  <c r="D1562" i="1"/>
  <c r="B1563" i="1"/>
  <c r="C1563" i="1"/>
  <c r="D1563" i="1"/>
  <c r="B1564" i="1"/>
  <c r="C1564" i="1"/>
  <c r="D1564" i="1"/>
  <c r="B1565" i="1"/>
  <c r="C1565" i="1"/>
  <c r="D1565" i="1"/>
  <c r="B1566" i="1"/>
  <c r="C1566" i="1"/>
  <c r="D1566" i="1"/>
  <c r="B1567" i="1"/>
  <c r="C1567" i="1"/>
  <c r="D1567" i="1"/>
  <c r="B1568" i="1"/>
  <c r="C1568" i="1"/>
  <c r="D1568" i="1"/>
  <c r="B1569" i="1"/>
  <c r="C1569" i="1"/>
  <c r="D1569" i="1"/>
  <c r="B1570" i="1"/>
  <c r="C1570" i="1"/>
  <c r="D1570" i="1"/>
  <c r="B1571" i="1"/>
  <c r="C1571" i="1"/>
  <c r="D1571" i="1"/>
  <c r="B1572" i="1"/>
  <c r="C1572" i="1"/>
  <c r="D1572" i="1"/>
  <c r="B1573" i="1"/>
  <c r="C1573" i="1"/>
  <c r="D1573" i="1"/>
  <c r="B1574" i="1"/>
  <c r="C1574" i="1"/>
  <c r="D1574" i="1"/>
  <c r="B1575" i="1"/>
  <c r="C1575" i="1"/>
  <c r="D1575" i="1"/>
  <c r="B1576" i="1"/>
  <c r="C1576" i="1"/>
  <c r="D1576" i="1"/>
  <c r="B1577" i="1"/>
  <c r="C1577" i="1"/>
  <c r="D1577" i="1"/>
  <c r="B1578" i="1"/>
  <c r="C1578" i="1"/>
  <c r="D1578" i="1"/>
  <c r="B1579" i="1"/>
  <c r="C1579" i="1"/>
  <c r="D1579" i="1"/>
  <c r="B1580" i="1"/>
  <c r="C1580" i="1"/>
  <c r="D1580" i="1"/>
  <c r="B1581" i="1"/>
  <c r="C1581" i="1"/>
  <c r="D1581" i="1"/>
  <c r="B1582" i="1"/>
  <c r="C1582" i="1"/>
  <c r="D1582" i="1"/>
  <c r="B1583" i="1"/>
  <c r="C1583" i="1"/>
  <c r="D1583" i="1"/>
  <c r="B1584" i="1"/>
  <c r="C1584" i="1"/>
  <c r="D1584" i="1"/>
  <c r="B1585" i="1"/>
  <c r="C1585" i="1"/>
  <c r="D1585" i="1"/>
  <c r="B1586" i="1"/>
  <c r="C1586" i="1"/>
  <c r="D1586" i="1"/>
  <c r="B1587" i="1"/>
  <c r="C1587" i="1"/>
  <c r="D1587" i="1"/>
  <c r="B1588" i="1"/>
  <c r="C1588" i="1"/>
  <c r="D1588" i="1"/>
  <c r="B1589" i="1"/>
  <c r="C1589" i="1"/>
  <c r="D1589" i="1"/>
  <c r="B1590" i="1"/>
  <c r="C1590" i="1"/>
  <c r="D1590" i="1"/>
  <c r="B1591" i="1"/>
  <c r="C1591" i="1"/>
  <c r="D1591" i="1"/>
  <c r="B1592" i="1"/>
  <c r="C1592" i="1"/>
  <c r="D1592" i="1"/>
  <c r="B1593" i="1"/>
  <c r="C1593" i="1"/>
  <c r="D1593" i="1"/>
  <c r="B1594" i="1"/>
  <c r="C1594" i="1"/>
  <c r="D1594" i="1"/>
  <c r="B1595" i="1"/>
  <c r="C1595" i="1"/>
  <c r="D1595" i="1"/>
  <c r="B1596" i="1"/>
  <c r="C1596" i="1"/>
  <c r="D1596" i="1"/>
  <c r="B1597" i="1"/>
  <c r="C1597" i="1"/>
  <c r="D1597" i="1"/>
  <c r="B1598" i="1"/>
  <c r="C1598" i="1"/>
  <c r="D1598" i="1"/>
  <c r="B1599" i="1"/>
  <c r="C1599" i="1"/>
  <c r="D1599" i="1"/>
  <c r="B1600" i="1"/>
  <c r="C1600" i="1"/>
  <c r="D1600" i="1"/>
  <c r="B1601" i="1"/>
  <c r="C1601" i="1"/>
  <c r="D1601" i="1"/>
  <c r="B1602" i="1"/>
  <c r="C1602" i="1"/>
  <c r="D1602" i="1"/>
  <c r="B1603" i="1"/>
  <c r="C1603" i="1"/>
  <c r="D1603" i="1"/>
  <c r="B1604" i="1"/>
  <c r="C1604" i="1"/>
  <c r="D1604" i="1"/>
  <c r="B1605" i="1"/>
  <c r="C1605" i="1"/>
  <c r="D1605" i="1"/>
  <c r="B1606" i="1"/>
  <c r="C1606" i="1"/>
  <c r="D1606" i="1"/>
  <c r="B1607" i="1"/>
  <c r="C1607" i="1"/>
  <c r="D1607" i="1"/>
  <c r="B1608" i="1"/>
  <c r="C1608" i="1"/>
  <c r="D1608" i="1"/>
  <c r="B1609" i="1"/>
  <c r="C1609" i="1"/>
  <c r="D1609" i="1"/>
  <c r="B1610" i="1"/>
  <c r="C1610" i="1"/>
  <c r="D1610" i="1"/>
  <c r="B1611" i="1"/>
  <c r="C1611" i="1"/>
  <c r="D1611" i="1"/>
  <c r="B1612" i="1"/>
  <c r="C1612" i="1"/>
  <c r="D1612" i="1"/>
  <c r="B1613" i="1"/>
  <c r="C1613" i="1"/>
  <c r="D1613" i="1"/>
  <c r="B1614" i="1"/>
  <c r="C1614" i="1"/>
  <c r="D1614" i="1"/>
  <c r="B1615" i="1"/>
  <c r="C1615" i="1"/>
  <c r="D1615" i="1"/>
  <c r="B1616" i="1"/>
  <c r="C1616" i="1"/>
  <c r="D1616" i="1"/>
  <c r="B1617" i="1"/>
  <c r="C1617" i="1"/>
  <c r="D1617" i="1"/>
  <c r="B1618" i="1"/>
  <c r="C1618" i="1"/>
  <c r="D1618" i="1"/>
  <c r="B1619" i="1"/>
  <c r="C1619" i="1"/>
  <c r="D1619" i="1"/>
  <c r="B1620" i="1"/>
  <c r="C1620" i="1"/>
  <c r="D1620" i="1"/>
  <c r="B1621" i="1"/>
  <c r="C1621" i="1"/>
  <c r="D1621" i="1"/>
  <c r="B1622" i="1"/>
  <c r="C1622" i="1"/>
  <c r="D1622" i="1"/>
  <c r="B1623" i="1"/>
  <c r="C1623" i="1"/>
  <c r="D1623" i="1"/>
  <c r="B1624" i="1"/>
  <c r="C1624" i="1"/>
  <c r="D1624" i="1"/>
  <c r="B1625" i="1"/>
  <c r="C1625" i="1"/>
  <c r="D1625" i="1"/>
  <c r="B1626" i="1"/>
  <c r="C1626" i="1"/>
  <c r="D1626" i="1"/>
  <c r="B1627" i="1"/>
  <c r="C1627" i="1"/>
  <c r="D1627" i="1"/>
  <c r="B1628" i="1"/>
  <c r="C1628" i="1"/>
  <c r="D1628" i="1"/>
  <c r="B1629" i="1"/>
  <c r="C1629" i="1"/>
  <c r="D1629" i="1"/>
  <c r="B1630" i="1"/>
  <c r="C1630" i="1"/>
  <c r="D1630" i="1"/>
  <c r="B1631" i="1"/>
  <c r="C1631" i="1"/>
  <c r="D1631" i="1"/>
  <c r="B1632" i="1"/>
  <c r="C1632" i="1"/>
  <c r="D1632" i="1"/>
  <c r="B1633" i="1"/>
  <c r="C1633" i="1"/>
  <c r="D1633" i="1"/>
  <c r="B1634" i="1"/>
  <c r="C1634" i="1"/>
  <c r="D1634" i="1"/>
  <c r="B1635" i="1"/>
  <c r="C1635" i="1"/>
  <c r="D1635" i="1"/>
  <c r="B1636" i="1"/>
  <c r="C1636" i="1"/>
  <c r="D1636" i="1"/>
  <c r="B1637" i="1"/>
  <c r="C1637" i="1"/>
  <c r="D1637" i="1"/>
  <c r="B1638" i="1"/>
  <c r="C1638" i="1"/>
  <c r="D1638" i="1"/>
  <c r="B1639" i="1"/>
  <c r="C1639" i="1"/>
  <c r="D1639" i="1"/>
  <c r="B1640" i="1"/>
  <c r="C1640" i="1"/>
  <c r="D1640" i="1"/>
  <c r="B1641" i="1"/>
  <c r="C1641" i="1"/>
  <c r="D1641" i="1"/>
  <c r="B1642" i="1"/>
  <c r="C1642" i="1"/>
  <c r="D1642" i="1"/>
  <c r="B1643" i="1"/>
  <c r="C1643" i="1"/>
  <c r="D1643" i="1"/>
  <c r="B1644" i="1"/>
  <c r="C1644" i="1"/>
  <c r="D1644" i="1"/>
  <c r="B1645" i="1"/>
  <c r="C1645" i="1"/>
  <c r="D1645" i="1"/>
  <c r="B1646" i="1"/>
  <c r="C1646" i="1"/>
  <c r="D1646" i="1"/>
  <c r="B1647" i="1"/>
  <c r="C1647" i="1"/>
  <c r="D1647" i="1"/>
  <c r="B1648" i="1"/>
  <c r="C1648" i="1"/>
  <c r="D1648" i="1"/>
  <c r="B1649" i="1"/>
  <c r="C1649" i="1"/>
  <c r="D1649" i="1"/>
  <c r="B1650" i="1"/>
  <c r="C1650" i="1"/>
  <c r="D1650" i="1"/>
  <c r="B1651" i="1"/>
  <c r="C1651" i="1"/>
  <c r="D1651" i="1"/>
  <c r="B1652" i="1"/>
  <c r="C1652" i="1"/>
  <c r="D1652" i="1"/>
  <c r="B1653" i="1"/>
  <c r="C1653" i="1"/>
  <c r="D1653" i="1"/>
  <c r="B1654" i="1"/>
  <c r="C1654" i="1"/>
  <c r="D1654" i="1"/>
  <c r="B1655" i="1"/>
  <c r="C1655" i="1"/>
  <c r="D1655" i="1"/>
  <c r="B1656" i="1"/>
  <c r="C1656" i="1"/>
  <c r="D1656" i="1"/>
  <c r="B1657" i="1"/>
  <c r="C1657" i="1"/>
  <c r="D1657" i="1"/>
  <c r="B1658" i="1"/>
  <c r="C1658" i="1"/>
  <c r="D1658" i="1"/>
  <c r="B1659" i="1"/>
  <c r="C1659" i="1"/>
  <c r="D1659" i="1"/>
  <c r="B1660" i="1"/>
  <c r="C1660" i="1"/>
  <c r="D1660" i="1"/>
  <c r="B1661" i="1"/>
  <c r="C1661" i="1"/>
  <c r="D1661" i="1"/>
  <c r="B1662" i="1"/>
  <c r="C1662" i="1"/>
  <c r="D1662" i="1"/>
  <c r="B1663" i="1"/>
  <c r="C1663" i="1"/>
  <c r="D1663" i="1"/>
  <c r="B1664" i="1"/>
  <c r="C1664" i="1"/>
  <c r="D1664" i="1"/>
  <c r="B1665" i="1"/>
  <c r="C1665" i="1"/>
  <c r="D1665" i="1"/>
  <c r="B1666" i="1"/>
  <c r="C1666" i="1"/>
  <c r="D1666" i="1"/>
  <c r="B1667" i="1"/>
  <c r="C1667" i="1"/>
  <c r="D1667" i="1"/>
  <c r="B1668" i="1"/>
  <c r="C1668" i="1"/>
  <c r="D1668" i="1"/>
  <c r="B1669" i="1"/>
  <c r="C1669" i="1"/>
  <c r="D1669" i="1"/>
  <c r="B1670" i="1"/>
  <c r="C1670" i="1"/>
  <c r="D1670" i="1"/>
  <c r="B1671" i="1"/>
  <c r="C1671" i="1"/>
  <c r="D1671" i="1"/>
  <c r="B1672" i="1"/>
  <c r="C1672" i="1"/>
  <c r="D1672" i="1"/>
  <c r="B1673" i="1"/>
  <c r="C1673" i="1"/>
  <c r="D1673" i="1"/>
  <c r="B1674" i="1"/>
  <c r="C1674" i="1"/>
  <c r="D1674" i="1"/>
  <c r="B1675" i="1"/>
  <c r="C1675" i="1"/>
  <c r="D1675" i="1"/>
  <c r="B1676" i="1"/>
  <c r="C1676" i="1"/>
  <c r="D1676" i="1"/>
  <c r="B1677" i="1"/>
  <c r="C1677" i="1"/>
  <c r="D1677" i="1"/>
  <c r="B1678" i="1"/>
  <c r="C1678" i="1"/>
  <c r="D1678" i="1"/>
  <c r="B1679" i="1"/>
  <c r="C1679" i="1"/>
  <c r="D1679" i="1"/>
  <c r="B1680" i="1"/>
  <c r="C1680" i="1"/>
  <c r="D1680" i="1"/>
  <c r="B1681" i="1"/>
  <c r="C1681" i="1"/>
  <c r="D1681" i="1"/>
  <c r="B1682" i="1"/>
  <c r="C1682" i="1"/>
  <c r="D1682" i="1"/>
  <c r="B1683" i="1"/>
  <c r="C1683" i="1"/>
  <c r="D1683" i="1"/>
  <c r="B1684" i="1"/>
  <c r="C1684" i="1"/>
  <c r="D1684" i="1"/>
  <c r="B1685" i="1"/>
  <c r="C1685" i="1"/>
  <c r="D1685" i="1"/>
  <c r="B1686" i="1"/>
  <c r="C1686" i="1"/>
  <c r="D1686" i="1"/>
  <c r="B1687" i="1"/>
  <c r="C1687" i="1"/>
  <c r="D1687" i="1"/>
  <c r="B1688" i="1"/>
  <c r="C1688" i="1"/>
  <c r="D1688" i="1"/>
  <c r="B1689" i="1"/>
  <c r="C1689" i="1"/>
  <c r="D1689" i="1"/>
  <c r="B1690" i="1"/>
  <c r="C1690" i="1"/>
  <c r="D1690" i="1"/>
  <c r="B1691" i="1"/>
  <c r="C1691" i="1"/>
  <c r="D1691" i="1"/>
  <c r="B1692" i="1"/>
  <c r="C1692" i="1"/>
  <c r="D1692" i="1"/>
  <c r="B1693" i="1"/>
  <c r="C1693" i="1"/>
  <c r="D1693" i="1"/>
  <c r="B1694" i="1"/>
  <c r="C1694" i="1"/>
  <c r="D1694" i="1"/>
  <c r="B1695" i="1"/>
  <c r="C1695" i="1"/>
  <c r="D1695" i="1"/>
  <c r="B1696" i="1"/>
  <c r="C1696" i="1"/>
  <c r="D1696" i="1"/>
  <c r="B1697" i="1"/>
  <c r="C1697" i="1"/>
  <c r="D1697" i="1"/>
  <c r="B1698" i="1"/>
  <c r="C1698" i="1"/>
  <c r="D1698" i="1"/>
  <c r="B1699" i="1"/>
  <c r="C1699" i="1"/>
  <c r="D1699" i="1"/>
  <c r="B1700" i="1"/>
  <c r="C1700" i="1"/>
  <c r="D1700" i="1"/>
  <c r="B1701" i="1"/>
  <c r="C1701" i="1"/>
  <c r="D1701" i="1"/>
  <c r="B1702" i="1"/>
  <c r="C1702" i="1"/>
  <c r="D1702" i="1"/>
  <c r="B1703" i="1"/>
  <c r="C1703" i="1"/>
  <c r="D1703" i="1"/>
  <c r="B1704" i="1"/>
  <c r="C1704" i="1"/>
  <c r="D1704" i="1"/>
  <c r="B1705" i="1"/>
  <c r="C1705" i="1"/>
  <c r="D1705" i="1"/>
  <c r="B1706" i="1"/>
  <c r="C1706" i="1"/>
  <c r="D1706" i="1"/>
  <c r="B1707" i="1"/>
  <c r="C1707" i="1"/>
  <c r="D1707" i="1"/>
  <c r="B1708" i="1"/>
  <c r="C1708" i="1"/>
  <c r="D1708" i="1"/>
  <c r="B1709" i="1"/>
  <c r="C1709" i="1"/>
  <c r="D1709" i="1"/>
  <c r="B1710" i="1"/>
  <c r="C1710" i="1"/>
  <c r="D1710" i="1"/>
  <c r="B1711" i="1"/>
  <c r="C1711" i="1"/>
  <c r="D1711" i="1"/>
  <c r="B1712" i="1"/>
  <c r="C1712" i="1"/>
  <c r="D1712" i="1"/>
  <c r="B1713" i="1"/>
  <c r="C1713" i="1"/>
  <c r="D1713" i="1"/>
  <c r="B1714" i="1"/>
  <c r="C1714" i="1"/>
  <c r="D1714" i="1"/>
  <c r="B1715" i="1"/>
  <c r="C1715" i="1"/>
  <c r="D1715" i="1"/>
  <c r="B1716" i="1"/>
  <c r="C1716" i="1"/>
  <c r="D1716" i="1"/>
  <c r="B1717" i="1"/>
  <c r="C1717" i="1"/>
  <c r="D1717" i="1"/>
  <c r="B1718" i="1"/>
  <c r="C1718" i="1"/>
  <c r="D1718" i="1"/>
  <c r="B1719" i="1"/>
  <c r="C1719" i="1"/>
  <c r="D1719" i="1"/>
  <c r="B1720" i="1"/>
  <c r="C1720" i="1"/>
  <c r="D1720" i="1"/>
  <c r="B1721" i="1"/>
  <c r="C1721" i="1"/>
  <c r="D1721" i="1"/>
  <c r="B1722" i="1"/>
  <c r="C1722" i="1"/>
  <c r="D1722" i="1"/>
  <c r="B1723" i="1"/>
  <c r="C1723" i="1"/>
  <c r="D1723" i="1"/>
  <c r="B1724" i="1"/>
  <c r="C1724" i="1"/>
  <c r="D1724" i="1"/>
  <c r="B1725" i="1"/>
  <c r="C1725" i="1"/>
  <c r="D1725" i="1"/>
  <c r="B1726" i="1"/>
  <c r="C1726" i="1"/>
  <c r="D1726" i="1"/>
  <c r="B1727" i="1"/>
  <c r="C1727" i="1"/>
  <c r="D1727" i="1"/>
  <c r="B1728" i="1"/>
  <c r="C1728" i="1"/>
  <c r="D1728" i="1"/>
  <c r="B1729" i="1"/>
  <c r="C1729" i="1"/>
  <c r="D1729" i="1"/>
  <c r="B1730" i="1"/>
  <c r="C1730" i="1"/>
  <c r="D1730" i="1"/>
  <c r="B1731" i="1"/>
  <c r="C1731" i="1"/>
  <c r="D1731" i="1"/>
  <c r="B1732" i="1"/>
  <c r="C1732" i="1"/>
  <c r="D1732" i="1"/>
  <c r="B1733" i="1"/>
  <c r="C1733" i="1"/>
  <c r="D1733" i="1"/>
  <c r="B1734" i="1"/>
  <c r="C1734" i="1"/>
  <c r="D1734" i="1"/>
  <c r="B1735" i="1"/>
  <c r="C1735" i="1"/>
  <c r="D1735" i="1"/>
  <c r="B1736" i="1"/>
  <c r="C1736" i="1"/>
  <c r="D1736" i="1"/>
  <c r="B1737" i="1"/>
  <c r="C1737" i="1"/>
  <c r="D1737" i="1"/>
  <c r="B1738" i="1"/>
  <c r="C1738" i="1"/>
  <c r="D1738" i="1"/>
  <c r="B1739" i="1"/>
  <c r="C1739" i="1"/>
  <c r="D1739" i="1"/>
  <c r="B1740" i="1"/>
  <c r="C1740" i="1"/>
  <c r="D1740" i="1"/>
  <c r="B1741" i="1"/>
  <c r="C1741" i="1"/>
  <c r="D1741" i="1"/>
  <c r="B1742" i="1"/>
  <c r="C1742" i="1"/>
  <c r="D1742" i="1"/>
  <c r="B1743" i="1"/>
  <c r="C1743" i="1"/>
  <c r="D1743" i="1"/>
  <c r="B1744" i="1"/>
  <c r="C1744" i="1"/>
  <c r="D1744" i="1"/>
  <c r="B1745" i="1"/>
  <c r="C1745" i="1"/>
  <c r="D1745" i="1"/>
  <c r="B1746" i="1"/>
  <c r="C1746" i="1"/>
  <c r="D1746" i="1"/>
  <c r="B1747" i="1"/>
  <c r="C1747" i="1"/>
  <c r="D1747" i="1"/>
  <c r="B1748" i="1"/>
  <c r="C1748" i="1"/>
  <c r="D1748" i="1"/>
  <c r="B1749" i="1"/>
  <c r="C1749" i="1"/>
  <c r="D1749" i="1"/>
  <c r="B1750" i="1"/>
  <c r="C1750" i="1"/>
  <c r="D1750" i="1"/>
  <c r="B1751" i="1"/>
  <c r="C1751" i="1"/>
  <c r="D1751" i="1"/>
  <c r="B1752" i="1"/>
  <c r="C1752" i="1"/>
  <c r="D1752" i="1"/>
  <c r="B1753" i="1"/>
  <c r="C1753" i="1"/>
  <c r="D1753" i="1"/>
  <c r="B1754" i="1"/>
  <c r="C1754" i="1"/>
  <c r="D1754" i="1"/>
  <c r="B1755" i="1"/>
  <c r="C1755" i="1"/>
  <c r="D1755" i="1"/>
  <c r="B1756" i="1"/>
  <c r="C1756" i="1"/>
  <c r="D1756" i="1"/>
  <c r="B1757" i="1"/>
  <c r="C1757" i="1"/>
  <c r="D1757" i="1"/>
  <c r="B1758" i="1"/>
  <c r="C1758" i="1"/>
  <c r="D1758" i="1"/>
  <c r="B1759" i="1"/>
  <c r="C1759" i="1"/>
  <c r="D1759" i="1"/>
  <c r="B1760" i="1"/>
  <c r="C1760" i="1"/>
  <c r="D1760" i="1"/>
  <c r="B1761" i="1"/>
  <c r="C1761" i="1"/>
  <c r="D1761" i="1"/>
  <c r="B1762" i="1"/>
  <c r="C1762" i="1"/>
  <c r="D1762" i="1"/>
  <c r="B1763" i="1"/>
  <c r="C1763" i="1"/>
  <c r="D1763" i="1"/>
  <c r="B1764" i="1"/>
  <c r="C1764" i="1"/>
  <c r="D1764" i="1"/>
  <c r="B1765" i="1"/>
  <c r="C1765" i="1"/>
  <c r="D1765" i="1"/>
  <c r="B1766" i="1"/>
  <c r="C1766" i="1"/>
  <c r="D1766" i="1"/>
  <c r="B1767" i="1"/>
  <c r="C1767" i="1"/>
  <c r="D1767" i="1"/>
  <c r="B1768" i="1"/>
  <c r="C1768" i="1"/>
  <c r="D1768" i="1"/>
  <c r="B1769" i="1"/>
  <c r="C1769" i="1"/>
  <c r="D1769" i="1"/>
  <c r="B1770" i="1"/>
  <c r="C1770" i="1"/>
  <c r="D1770" i="1"/>
  <c r="B1771" i="1"/>
  <c r="C1771" i="1"/>
  <c r="D1771" i="1"/>
  <c r="B1772" i="1"/>
  <c r="C1772" i="1"/>
  <c r="D1772" i="1"/>
  <c r="B1773" i="1"/>
  <c r="C1773" i="1"/>
  <c r="D1773" i="1"/>
  <c r="B1774" i="1"/>
  <c r="C1774" i="1"/>
  <c r="D1774" i="1"/>
  <c r="B1775" i="1"/>
  <c r="C1775" i="1"/>
  <c r="D1775" i="1"/>
  <c r="B1776" i="1"/>
  <c r="C1776" i="1"/>
  <c r="D1776" i="1"/>
  <c r="B1777" i="1"/>
  <c r="C1777" i="1"/>
  <c r="D1777" i="1"/>
  <c r="B1778" i="1"/>
  <c r="C1778" i="1"/>
  <c r="D1778" i="1"/>
  <c r="B1779" i="1"/>
  <c r="C1779" i="1"/>
  <c r="D1779" i="1"/>
  <c r="B1780" i="1"/>
  <c r="C1780" i="1"/>
  <c r="D1780" i="1"/>
  <c r="B1781" i="1"/>
  <c r="C1781" i="1"/>
  <c r="D1781" i="1"/>
  <c r="B1782" i="1"/>
  <c r="C1782" i="1"/>
  <c r="D1782" i="1"/>
  <c r="B1783" i="1"/>
  <c r="C1783" i="1"/>
  <c r="D1783" i="1"/>
  <c r="B1784" i="1"/>
  <c r="C1784" i="1"/>
  <c r="D1784" i="1"/>
  <c r="B1785" i="1"/>
  <c r="C1785" i="1"/>
  <c r="D1785" i="1"/>
  <c r="B1786" i="1"/>
  <c r="C1786" i="1"/>
  <c r="D1786" i="1"/>
  <c r="B1787" i="1"/>
  <c r="C1787" i="1"/>
  <c r="D1787" i="1"/>
  <c r="B1788" i="1"/>
  <c r="C1788" i="1"/>
  <c r="D1788" i="1"/>
  <c r="B1789" i="1"/>
  <c r="C1789" i="1"/>
  <c r="D1789" i="1"/>
  <c r="B1790" i="1"/>
  <c r="C1790" i="1"/>
  <c r="D1790" i="1"/>
  <c r="B1791" i="1"/>
  <c r="C1791" i="1"/>
  <c r="D1791" i="1"/>
  <c r="B1792" i="1"/>
  <c r="C1792" i="1"/>
  <c r="D1792" i="1"/>
  <c r="B1793" i="1"/>
  <c r="C1793" i="1"/>
  <c r="D1793" i="1"/>
  <c r="B1794" i="1"/>
  <c r="C1794" i="1"/>
  <c r="D1794" i="1"/>
  <c r="B1795" i="1"/>
  <c r="C1795" i="1"/>
  <c r="D1795" i="1"/>
  <c r="B1796" i="1"/>
  <c r="C1796" i="1"/>
  <c r="D1796" i="1"/>
  <c r="B1797" i="1"/>
  <c r="C1797" i="1"/>
  <c r="D1797" i="1"/>
  <c r="B1798" i="1"/>
  <c r="C1798" i="1"/>
  <c r="D1798" i="1"/>
  <c r="B1799" i="1"/>
  <c r="C1799" i="1"/>
  <c r="D1799" i="1"/>
  <c r="B1800" i="1"/>
  <c r="C1800" i="1"/>
  <c r="D1800" i="1"/>
  <c r="B1801" i="1"/>
  <c r="C1801" i="1"/>
  <c r="D1801" i="1"/>
  <c r="B1802" i="1"/>
  <c r="C1802" i="1"/>
  <c r="D1802" i="1"/>
  <c r="B1803" i="1"/>
  <c r="C1803" i="1"/>
  <c r="D1803" i="1"/>
  <c r="B1804" i="1"/>
  <c r="C1804" i="1"/>
  <c r="D1804" i="1"/>
  <c r="B1805" i="1"/>
  <c r="C1805" i="1"/>
  <c r="D1805" i="1"/>
  <c r="B1806" i="1"/>
  <c r="C1806" i="1"/>
  <c r="D1806" i="1"/>
  <c r="B1807" i="1"/>
  <c r="C1807" i="1"/>
  <c r="D1807" i="1"/>
  <c r="B1808" i="1"/>
  <c r="C1808" i="1"/>
  <c r="D1808" i="1"/>
  <c r="B1809" i="1"/>
  <c r="C1809" i="1"/>
  <c r="D1809" i="1"/>
  <c r="B1810" i="1"/>
  <c r="C1810" i="1"/>
  <c r="D1810" i="1"/>
  <c r="B1811" i="1"/>
  <c r="C1811" i="1"/>
  <c r="D1811" i="1"/>
  <c r="B1812" i="1"/>
  <c r="C1812" i="1"/>
  <c r="D1812" i="1"/>
  <c r="B1813" i="1"/>
  <c r="C1813" i="1"/>
  <c r="D1813" i="1"/>
  <c r="B1814" i="1"/>
  <c r="C1814" i="1"/>
  <c r="D1814" i="1"/>
  <c r="B1815" i="1"/>
  <c r="C1815" i="1"/>
  <c r="D1815" i="1"/>
  <c r="B1816" i="1"/>
  <c r="C1816" i="1"/>
  <c r="D1816" i="1"/>
  <c r="B1817" i="1"/>
  <c r="C1817" i="1"/>
  <c r="D1817" i="1"/>
  <c r="B1818" i="1"/>
  <c r="C1818" i="1"/>
  <c r="D1818" i="1"/>
  <c r="B1819" i="1"/>
  <c r="C1819" i="1"/>
  <c r="D1819" i="1"/>
  <c r="B1820" i="1"/>
  <c r="C1820" i="1"/>
  <c r="D1820" i="1"/>
  <c r="B1821" i="1"/>
  <c r="C1821" i="1"/>
  <c r="D1821" i="1"/>
  <c r="B1822" i="1"/>
  <c r="C1822" i="1"/>
  <c r="D1822" i="1"/>
  <c r="B1823" i="1"/>
  <c r="C1823" i="1"/>
  <c r="D1823" i="1"/>
  <c r="B1824" i="1"/>
  <c r="C1824" i="1"/>
  <c r="D1824" i="1"/>
  <c r="B1825" i="1"/>
  <c r="C1825" i="1"/>
  <c r="D1825" i="1"/>
  <c r="B1826" i="1"/>
  <c r="C1826" i="1"/>
  <c r="D1826" i="1"/>
  <c r="B1827" i="1"/>
  <c r="C1827" i="1"/>
  <c r="D1827" i="1"/>
  <c r="B1828" i="1"/>
  <c r="C1828" i="1"/>
  <c r="D1828" i="1"/>
  <c r="B1829" i="1"/>
  <c r="C1829" i="1"/>
  <c r="D1829" i="1"/>
  <c r="B1830" i="1"/>
  <c r="C1830" i="1"/>
  <c r="D1830" i="1"/>
  <c r="B1831" i="1"/>
  <c r="C1831" i="1"/>
  <c r="D1831" i="1"/>
  <c r="B1832" i="1"/>
  <c r="C1832" i="1"/>
  <c r="D1832" i="1"/>
  <c r="B1833" i="1"/>
  <c r="C1833" i="1"/>
  <c r="D1833" i="1"/>
  <c r="B1834" i="1"/>
  <c r="C1834" i="1"/>
  <c r="D1834" i="1"/>
  <c r="B1835" i="1"/>
  <c r="C1835" i="1"/>
  <c r="D1835" i="1"/>
  <c r="B1836" i="1"/>
  <c r="C1836" i="1"/>
  <c r="D1836" i="1"/>
  <c r="B1837" i="1"/>
  <c r="C1837" i="1"/>
  <c r="D1837" i="1"/>
  <c r="B1838" i="1"/>
  <c r="C1838" i="1"/>
  <c r="D1838" i="1"/>
  <c r="B1839" i="1"/>
  <c r="C1839" i="1"/>
  <c r="D1839" i="1"/>
  <c r="B1840" i="1"/>
  <c r="C1840" i="1"/>
  <c r="D1840" i="1"/>
  <c r="B1841" i="1"/>
  <c r="C1841" i="1"/>
  <c r="D1841" i="1"/>
  <c r="B1842" i="1"/>
  <c r="C1842" i="1"/>
  <c r="D1842" i="1"/>
  <c r="B1843" i="1"/>
  <c r="C1843" i="1"/>
  <c r="D1843" i="1"/>
  <c r="B1844" i="1"/>
  <c r="C1844" i="1"/>
  <c r="D1844" i="1"/>
  <c r="B1845" i="1"/>
  <c r="C1845" i="1"/>
  <c r="D1845" i="1"/>
  <c r="B1846" i="1"/>
  <c r="C1846" i="1"/>
  <c r="D1846" i="1"/>
  <c r="B1847" i="1"/>
  <c r="C1847" i="1"/>
  <c r="D1847" i="1"/>
  <c r="B1848" i="1"/>
  <c r="C1848" i="1"/>
  <c r="D1848" i="1"/>
  <c r="B1849" i="1"/>
  <c r="C1849" i="1"/>
  <c r="D1849" i="1"/>
  <c r="B1850" i="1"/>
  <c r="C1850" i="1"/>
  <c r="D1850" i="1"/>
  <c r="B1851" i="1"/>
  <c r="C1851" i="1"/>
  <c r="D1851" i="1"/>
  <c r="B1852" i="1"/>
  <c r="C1852" i="1"/>
  <c r="D1852" i="1"/>
  <c r="B1853" i="1"/>
  <c r="C1853" i="1"/>
  <c r="D1853" i="1"/>
  <c r="B1854" i="1"/>
  <c r="C1854" i="1"/>
  <c r="D1854" i="1"/>
  <c r="B1855" i="1"/>
  <c r="C1855" i="1"/>
  <c r="D1855" i="1"/>
  <c r="B1856" i="1"/>
  <c r="C1856" i="1"/>
  <c r="D1856" i="1"/>
  <c r="B1857" i="1"/>
  <c r="C1857" i="1"/>
  <c r="D1857" i="1"/>
  <c r="B1858" i="1"/>
  <c r="C1858" i="1"/>
  <c r="D1858" i="1"/>
  <c r="B1859" i="1"/>
  <c r="C1859" i="1"/>
  <c r="D1859" i="1"/>
  <c r="B1860" i="1"/>
  <c r="C1860" i="1"/>
  <c r="D1860" i="1"/>
  <c r="B1861" i="1"/>
  <c r="C1861" i="1"/>
  <c r="D1861" i="1"/>
  <c r="B1862" i="1"/>
  <c r="C1862" i="1"/>
  <c r="D1862" i="1"/>
  <c r="B1863" i="1"/>
  <c r="C1863" i="1"/>
  <c r="D1863" i="1"/>
  <c r="B1864" i="1"/>
  <c r="C1864" i="1"/>
  <c r="D1864" i="1"/>
  <c r="B1865" i="1"/>
  <c r="C1865" i="1"/>
  <c r="D1865" i="1"/>
  <c r="B1866" i="1"/>
  <c r="C1866" i="1"/>
  <c r="D1866" i="1"/>
  <c r="B1867" i="1"/>
  <c r="C1867" i="1"/>
  <c r="D1867" i="1"/>
  <c r="B1868" i="1"/>
  <c r="C1868" i="1"/>
  <c r="D1868" i="1"/>
  <c r="B1869" i="1"/>
  <c r="C1869" i="1"/>
  <c r="D1869" i="1"/>
  <c r="B1870" i="1"/>
  <c r="C1870" i="1"/>
  <c r="D1870" i="1"/>
  <c r="B1871" i="1"/>
  <c r="C1871" i="1"/>
  <c r="D1871" i="1"/>
  <c r="B1872" i="1"/>
  <c r="C1872" i="1"/>
  <c r="D1872" i="1"/>
  <c r="B1873" i="1"/>
  <c r="C1873" i="1"/>
  <c r="D1873" i="1"/>
  <c r="B1874" i="1"/>
  <c r="C1874" i="1"/>
  <c r="D1874" i="1"/>
  <c r="B1875" i="1"/>
  <c r="C1875" i="1"/>
  <c r="D1875" i="1"/>
  <c r="B1876" i="1"/>
  <c r="C1876" i="1"/>
  <c r="D1876" i="1"/>
  <c r="B1877" i="1"/>
  <c r="C1877" i="1"/>
  <c r="D1877" i="1"/>
  <c r="B1878" i="1"/>
  <c r="C1878" i="1"/>
  <c r="D1878" i="1"/>
  <c r="B1879" i="1"/>
  <c r="C1879" i="1"/>
  <c r="D1879" i="1"/>
  <c r="B1880" i="1"/>
  <c r="C1880" i="1"/>
  <c r="D1880" i="1"/>
  <c r="B1881" i="1"/>
  <c r="C1881" i="1"/>
  <c r="D1881" i="1"/>
  <c r="B1882" i="1"/>
  <c r="C1882" i="1"/>
  <c r="D1882" i="1"/>
  <c r="B1883" i="1"/>
  <c r="C1883" i="1"/>
  <c r="D1883" i="1"/>
  <c r="B1884" i="1"/>
  <c r="C1884" i="1"/>
  <c r="D1884" i="1"/>
  <c r="B1885" i="1"/>
  <c r="C1885" i="1"/>
  <c r="D1885" i="1"/>
  <c r="B1886" i="1"/>
  <c r="C1886" i="1"/>
  <c r="D1886" i="1"/>
  <c r="B1887" i="1"/>
  <c r="C1887" i="1"/>
  <c r="D1887" i="1"/>
  <c r="B1888" i="1"/>
  <c r="C1888" i="1"/>
  <c r="D1888" i="1"/>
  <c r="B1889" i="1"/>
  <c r="C1889" i="1"/>
  <c r="D1889" i="1"/>
  <c r="B1890" i="1"/>
  <c r="C1890" i="1"/>
  <c r="D1890" i="1"/>
  <c r="B1891" i="1"/>
  <c r="C1891" i="1"/>
  <c r="D1891" i="1"/>
  <c r="B1892" i="1"/>
  <c r="C1892" i="1"/>
  <c r="D1892" i="1"/>
  <c r="B1893" i="1"/>
  <c r="C1893" i="1"/>
  <c r="D1893" i="1"/>
  <c r="B1894" i="1"/>
  <c r="C1894" i="1"/>
  <c r="D1894" i="1"/>
  <c r="B1895" i="1"/>
  <c r="C1895" i="1"/>
  <c r="D1895" i="1"/>
  <c r="B1896" i="1"/>
  <c r="C1896" i="1"/>
  <c r="D1896" i="1"/>
  <c r="B1897" i="1"/>
  <c r="C1897" i="1"/>
  <c r="D1897" i="1"/>
  <c r="B1898" i="1"/>
  <c r="C1898" i="1"/>
  <c r="D1898" i="1"/>
  <c r="B1899" i="1"/>
  <c r="C1899" i="1"/>
  <c r="D1899" i="1"/>
  <c r="B1900" i="1"/>
  <c r="C1900" i="1"/>
  <c r="D1900" i="1"/>
  <c r="B1901" i="1"/>
  <c r="C1901" i="1"/>
  <c r="D1901" i="1"/>
  <c r="B1902" i="1"/>
  <c r="C1902" i="1"/>
  <c r="D1902" i="1"/>
  <c r="B1903" i="1"/>
  <c r="C1903" i="1"/>
  <c r="D1903" i="1"/>
  <c r="B1904" i="1"/>
  <c r="C1904" i="1"/>
  <c r="D1904" i="1"/>
  <c r="B1905" i="1"/>
  <c r="C1905" i="1"/>
  <c r="D1905" i="1"/>
  <c r="B1906" i="1"/>
  <c r="C1906" i="1"/>
  <c r="D1906" i="1"/>
  <c r="B1907" i="1"/>
  <c r="C1907" i="1"/>
  <c r="D1907" i="1"/>
  <c r="B1908" i="1"/>
  <c r="C1908" i="1"/>
  <c r="D1908" i="1"/>
  <c r="B1909" i="1"/>
  <c r="C1909" i="1"/>
  <c r="D1909" i="1"/>
  <c r="B1910" i="1"/>
  <c r="C1910" i="1"/>
  <c r="D1910" i="1"/>
  <c r="B1911" i="1"/>
  <c r="C1911" i="1"/>
  <c r="D1911" i="1"/>
  <c r="B1912" i="1"/>
  <c r="C1912" i="1"/>
  <c r="D1912" i="1"/>
  <c r="B1913" i="1"/>
  <c r="C1913" i="1"/>
  <c r="D1913" i="1"/>
  <c r="B1914" i="1"/>
  <c r="C1914" i="1"/>
  <c r="D1914" i="1"/>
  <c r="B1915" i="1"/>
  <c r="C1915" i="1"/>
  <c r="D1915" i="1"/>
  <c r="B1916" i="1"/>
  <c r="C1916" i="1"/>
  <c r="D1916" i="1"/>
  <c r="B1917" i="1"/>
  <c r="C1917" i="1"/>
  <c r="D1917" i="1"/>
  <c r="B1918" i="1"/>
  <c r="C1918" i="1"/>
  <c r="D1918" i="1"/>
  <c r="B1919" i="1"/>
  <c r="C1919" i="1"/>
  <c r="D1919" i="1"/>
  <c r="B1920" i="1"/>
  <c r="C1920" i="1"/>
  <c r="D1920" i="1"/>
  <c r="B1921" i="1"/>
  <c r="C1921" i="1"/>
  <c r="D1921" i="1"/>
  <c r="B1922" i="1"/>
  <c r="C1922" i="1"/>
  <c r="D1922" i="1"/>
  <c r="B1923" i="1"/>
  <c r="C1923" i="1"/>
  <c r="D1923" i="1"/>
  <c r="B1924" i="1"/>
  <c r="C1924" i="1"/>
  <c r="D1924" i="1"/>
  <c r="B1925" i="1"/>
  <c r="C1925" i="1"/>
  <c r="D1925" i="1"/>
  <c r="B1926" i="1"/>
  <c r="C1926" i="1"/>
  <c r="D1926" i="1"/>
  <c r="B1927" i="1"/>
  <c r="C1927" i="1"/>
  <c r="D1927" i="1"/>
  <c r="B1928" i="1"/>
  <c r="C1928" i="1"/>
  <c r="D1928" i="1"/>
  <c r="B1929" i="1"/>
  <c r="C1929" i="1"/>
  <c r="D1929" i="1"/>
  <c r="B1930" i="1"/>
  <c r="C1930" i="1"/>
  <c r="D1930" i="1"/>
  <c r="B1931" i="1"/>
  <c r="C1931" i="1"/>
  <c r="D1931" i="1"/>
  <c r="B1932" i="1"/>
  <c r="C1932" i="1"/>
  <c r="D1932" i="1"/>
  <c r="B1933" i="1"/>
  <c r="C1933" i="1"/>
  <c r="D1933" i="1"/>
  <c r="B1934" i="1"/>
  <c r="C1934" i="1"/>
  <c r="D1934" i="1"/>
  <c r="B1935" i="1"/>
  <c r="C1935" i="1"/>
  <c r="D1935" i="1"/>
  <c r="B1936" i="1"/>
  <c r="C1936" i="1"/>
  <c r="D1936" i="1"/>
  <c r="B1937" i="1"/>
  <c r="C1937" i="1"/>
  <c r="D1937" i="1"/>
  <c r="B1938" i="1"/>
  <c r="C1938" i="1"/>
  <c r="D1938" i="1"/>
  <c r="B1939" i="1"/>
  <c r="C1939" i="1"/>
  <c r="D1939" i="1"/>
  <c r="B1940" i="1"/>
  <c r="C1940" i="1"/>
  <c r="D1940" i="1"/>
  <c r="B1941" i="1"/>
  <c r="C1941" i="1"/>
  <c r="D1941" i="1"/>
  <c r="B1942" i="1"/>
  <c r="C1942" i="1"/>
  <c r="D1942" i="1"/>
  <c r="B1943" i="1"/>
  <c r="C1943" i="1"/>
  <c r="D1943" i="1"/>
  <c r="B1944" i="1"/>
  <c r="C1944" i="1"/>
  <c r="D1944" i="1"/>
  <c r="B1945" i="1"/>
  <c r="C1945" i="1"/>
  <c r="D1945" i="1"/>
  <c r="B1946" i="1"/>
  <c r="C1946" i="1"/>
  <c r="D1946" i="1"/>
  <c r="B1947" i="1"/>
  <c r="C1947" i="1"/>
  <c r="D1947" i="1"/>
  <c r="B1948" i="1"/>
  <c r="C1948" i="1"/>
  <c r="D1948" i="1"/>
  <c r="B1949" i="1"/>
  <c r="C1949" i="1"/>
  <c r="D1949" i="1"/>
  <c r="B1950" i="1"/>
  <c r="C1950" i="1"/>
  <c r="D1950" i="1"/>
  <c r="B1951" i="1"/>
  <c r="C1951" i="1"/>
  <c r="D1951" i="1"/>
  <c r="B1952" i="1"/>
  <c r="C1952" i="1"/>
  <c r="D1952" i="1"/>
  <c r="B1953" i="1"/>
  <c r="C1953" i="1"/>
  <c r="D1953" i="1"/>
  <c r="B1954" i="1"/>
  <c r="C1954" i="1"/>
  <c r="D1954" i="1"/>
  <c r="B1955" i="1"/>
  <c r="C1955" i="1"/>
  <c r="D1955" i="1"/>
  <c r="B1956" i="1"/>
  <c r="C1956" i="1"/>
  <c r="D1956" i="1"/>
  <c r="B1957" i="1"/>
  <c r="C1957" i="1"/>
  <c r="D1957" i="1"/>
  <c r="B1958" i="1"/>
  <c r="C1958" i="1"/>
  <c r="D1958" i="1"/>
  <c r="B1959" i="1"/>
  <c r="C1959" i="1"/>
  <c r="D1959" i="1"/>
  <c r="B1960" i="1"/>
  <c r="C1960" i="1"/>
  <c r="D1960" i="1"/>
  <c r="B1961" i="1"/>
  <c r="C1961" i="1"/>
  <c r="D1961" i="1"/>
  <c r="B1962" i="1"/>
  <c r="C1962" i="1"/>
  <c r="D1962" i="1"/>
  <c r="B1963" i="1"/>
  <c r="C1963" i="1"/>
  <c r="D1963" i="1"/>
  <c r="B1964" i="1"/>
  <c r="C1964" i="1"/>
  <c r="D1964" i="1"/>
  <c r="B1965" i="1"/>
  <c r="C1965" i="1"/>
  <c r="D1965" i="1"/>
  <c r="B1966" i="1"/>
  <c r="C1966" i="1"/>
  <c r="D1966" i="1"/>
  <c r="B1967" i="1"/>
  <c r="C1967" i="1"/>
  <c r="D1967" i="1"/>
  <c r="B1968" i="1"/>
  <c r="C1968" i="1"/>
  <c r="D1968" i="1"/>
  <c r="B1969" i="1"/>
  <c r="C1969" i="1"/>
  <c r="D1969" i="1"/>
  <c r="B1970" i="1"/>
  <c r="C1970" i="1"/>
  <c r="D1970" i="1"/>
  <c r="B1971" i="1"/>
  <c r="C1971" i="1"/>
  <c r="D1971" i="1"/>
  <c r="B1972" i="1"/>
  <c r="C1972" i="1"/>
  <c r="D1972" i="1"/>
  <c r="B1973" i="1"/>
  <c r="C1973" i="1"/>
  <c r="D1973" i="1"/>
  <c r="B1974" i="1"/>
  <c r="C1974" i="1"/>
  <c r="D1974" i="1"/>
  <c r="B1975" i="1"/>
  <c r="C1975" i="1"/>
  <c r="D1975" i="1"/>
  <c r="B1976" i="1"/>
  <c r="C1976" i="1"/>
  <c r="D1976" i="1"/>
  <c r="B1977" i="1"/>
  <c r="C1977" i="1"/>
  <c r="D1977" i="1"/>
  <c r="B1978" i="1"/>
  <c r="C1978" i="1"/>
  <c r="D1978" i="1"/>
  <c r="B1979" i="1"/>
  <c r="C1979" i="1"/>
  <c r="D1979" i="1"/>
  <c r="B1980" i="1"/>
  <c r="C1980" i="1"/>
  <c r="D1980" i="1"/>
  <c r="B1981" i="1"/>
  <c r="C1981" i="1"/>
  <c r="D1981" i="1"/>
  <c r="B1982" i="1"/>
  <c r="C1982" i="1"/>
  <c r="D1982" i="1"/>
  <c r="B1983" i="1"/>
  <c r="C1983" i="1"/>
  <c r="D1983" i="1"/>
  <c r="B1984" i="1"/>
  <c r="C1984" i="1"/>
  <c r="D1984" i="1"/>
  <c r="B1985" i="1"/>
  <c r="C1985" i="1"/>
  <c r="D1985" i="1"/>
  <c r="B1986" i="1"/>
  <c r="C1986" i="1"/>
  <c r="D1986" i="1"/>
  <c r="B1987" i="1"/>
  <c r="C1987" i="1"/>
  <c r="D1987" i="1"/>
  <c r="B1988" i="1"/>
  <c r="C1988" i="1"/>
  <c r="D1988" i="1"/>
</calcChain>
</file>

<file path=xl/sharedStrings.xml><?xml version="1.0" encoding="utf-8"?>
<sst xmlns="http://schemas.openxmlformats.org/spreadsheetml/2006/main" count="2005" uniqueCount="182">
  <si>
    <t>Commonwealth of Virginia</t>
  </si>
  <si>
    <t>CARDINAL TRIAL BALANCE REPORT</t>
  </si>
  <si>
    <t>Run Date: 08/03/2021</t>
  </si>
  <si>
    <t>Report ID: VGLR001</t>
  </si>
  <si>
    <t>Run Time: 12:08 00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</si>
  <si>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</si>
  <si>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</si>
  <si>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</si>
  <si>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</si>
  <si>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</si>
  <si>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</si>
  <si>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</si>
  <si>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</si>
  <si>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</si>
  <si>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ACTUALS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</si>
  <si>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</si>
  <si>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</si>
  <si>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</si>
  <si>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</si>
  <si>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</si>
  <si>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</si>
  <si>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Project</t>
  </si>
  <si>
    <t>Account</t>
  </si>
  <si>
    <t>Description</t>
  </si>
  <si>
    <t>Beginning Balance</t>
  </si>
  <si>
    <t>Net Activity</t>
  </si>
  <si>
    <t>Ending Balance</t>
  </si>
  <si>
    <t>Cash With The Treasurer Of VA</t>
  </si>
  <si>
    <t>Petty Cash Advances</t>
  </si>
  <si>
    <t>Accts Payable-AP/EX Accruals</t>
  </si>
  <si>
    <t>Susp Acct-Sales Tax Liability</t>
  </si>
  <si>
    <t>Stop Pay Clearing-Payroll</t>
  </si>
  <si>
    <t>Stop Pay Clearing-Gen Warrant</t>
  </si>
  <si>
    <t>FOIA Request Revenue</t>
  </si>
  <si>
    <t>Refund-Exp/Misc Disburse Pr Yr</t>
  </si>
  <si>
    <t>Employer Retire Contrb-Def Ben</t>
  </si>
  <si>
    <t>Salary Social Securty&amp;Medicare</t>
  </si>
  <si>
    <t>Group Life Insurance</t>
  </si>
  <si>
    <t>Employer Health Ins Premium</t>
  </si>
  <si>
    <t>Retiree Health Ins Cr Premium</t>
  </si>
  <si>
    <t>VSDB &amp; Longterm Disability Ins</t>
  </si>
  <si>
    <t>Employer Retire-Defined Contrb</t>
  </si>
  <si>
    <t>Salaries, Appointed Officials</t>
  </si>
  <si>
    <t>Salaries, Classified</t>
  </si>
  <si>
    <t>Salaries, Overtime</t>
  </si>
  <si>
    <t>Bonuses &amp; Incentives</t>
  </si>
  <si>
    <t>Deferred Comp Match Payments</t>
  </si>
  <si>
    <t>Wages, General</t>
  </si>
  <si>
    <t>Short-Term Disability Benefits</t>
  </si>
  <si>
    <t>Salaries, Annual Leave Balance</t>
  </si>
  <si>
    <t>DefContMatch-VRS HybridRetPlan</t>
  </si>
  <si>
    <t>Express Services</t>
  </si>
  <si>
    <t>Outbound Freight Services</t>
  </si>
  <si>
    <t>Postal Services</t>
  </si>
  <si>
    <t>Printing Services</t>
  </si>
  <si>
    <t>Telecom Services (VITA)</t>
  </si>
  <si>
    <t>Telecom Services (Non-State)</t>
  </si>
  <si>
    <t>Inbound Freight Services</t>
  </si>
  <si>
    <t>Organization Memberships</t>
  </si>
  <si>
    <t>Publication Subscriptions</t>
  </si>
  <si>
    <t>Employee Trainng/Workshop/Conf</t>
  </si>
  <si>
    <t>Employee Training Travel</t>
  </si>
  <si>
    <t>Management Services</t>
  </si>
  <si>
    <t>Electrical Repair &amp; Maint Srvc</t>
  </si>
  <si>
    <t>Vehicle Repair &amp; Maint Service</t>
  </si>
  <si>
    <t>Food &amp; Dietary Services</t>
  </si>
  <si>
    <t>Manual Labor Services</t>
  </si>
  <si>
    <t>Production Services</t>
  </si>
  <si>
    <t>Info Mgmt Des/Dv Svc(Non-VITA)</t>
  </si>
  <si>
    <t>Computer Hardware Maint Srvcs</t>
  </si>
  <si>
    <t>Computer Software Maint Srvcs</t>
  </si>
  <si>
    <t>Computer Operating Srvc (VITA)</t>
  </si>
  <si>
    <t>VITA It Infrastructure Srvc</t>
  </si>
  <si>
    <t>Travel, Personal Vehicle</t>
  </si>
  <si>
    <t>Travel, Public Carriers</t>
  </si>
  <si>
    <t>Travel, St Owned/Leasd Vehicle</t>
  </si>
  <si>
    <t>Travel, Subsistence &amp; Lodging</t>
  </si>
  <si>
    <t>Travel, Meal Reimb-Not Rpt Irs</t>
  </si>
  <si>
    <t>Chrg Crd Purchse Supply &amp; Mat</t>
  </si>
  <si>
    <t>Apparel Supplies</t>
  </si>
  <si>
    <t>Office Supplies</t>
  </si>
  <si>
    <t>Stationary &amp; Forms</t>
  </si>
  <si>
    <t>Gasoline</t>
  </si>
  <si>
    <t>Personal Care Supplies</t>
  </si>
  <si>
    <t>Computer Operating Supplies</t>
  </si>
  <si>
    <t>Educational Supplies</t>
  </si>
  <si>
    <t>Premiums</t>
  </si>
  <si>
    <t>Unemployment Comp Reimbursemt</t>
  </si>
  <si>
    <t>Grnt-Intergovernmental Org</t>
  </si>
  <si>
    <t>Automobile Liability Insurance</t>
  </si>
  <si>
    <t>Building Rentals</t>
  </si>
  <si>
    <t>Building Rentals-St Owned Fac</t>
  </si>
  <si>
    <t>Bldg Rental-NonState DGS Adm</t>
  </si>
  <si>
    <t>Agency Service Charges</t>
  </si>
  <si>
    <t>DGS Parking Charges</t>
  </si>
  <si>
    <t>Private Vendor Service Charges</t>
  </si>
  <si>
    <t>General Liability Insurance</t>
  </si>
  <si>
    <t>Workers' Compensation</t>
  </si>
  <si>
    <t>Network Components</t>
  </si>
  <si>
    <t>Other Computer Equipment</t>
  </si>
  <si>
    <t>Computer Software Purchases</t>
  </si>
  <si>
    <t>Reference Equipment</t>
  </si>
  <si>
    <t>Electronic Equipment</t>
  </si>
  <si>
    <t>Photographic Equipment</t>
  </si>
  <si>
    <t>Voice &amp; Data Transmissn Equip</t>
  </si>
  <si>
    <t>Cash Trnsfr In - Load GF Cash</t>
  </si>
  <si>
    <t>Cash Transfer Out-Load GF Cash</t>
  </si>
  <si>
    <t>Cash Transfer Out - GF/Non-GF</t>
  </si>
  <si>
    <t>Cash Transfer In - GF</t>
  </si>
  <si>
    <t>Cash Transfer Out - GF</t>
  </si>
  <si>
    <t>Rcvry Stwde Ind Cst Grant/Cont</t>
  </si>
  <si>
    <t>Grnt-Nongovernmental Org</t>
  </si>
  <si>
    <t>Cat Aid-Local Govts&amp;Const Off</t>
  </si>
  <si>
    <t>Medical &amp; Dental Supplies</t>
  </si>
  <si>
    <t>Custodial Repair &amp; Maint Matrl</t>
  </si>
  <si>
    <t>Food &amp; Dietary Supplies</t>
  </si>
  <si>
    <t>Equipment Rentals</t>
  </si>
  <si>
    <t>Petty Cash Operations</t>
  </si>
  <si>
    <t>General Revenue Sharing</t>
  </si>
  <si>
    <t>Susp Acct-Deposit Pend Distrib</t>
  </si>
  <si>
    <t>Fund Balance</t>
  </si>
  <si>
    <t>Misc Licenses, Permits &amp; Fees</t>
  </si>
  <si>
    <t>Pri Sec Invstgtr/Guard Reg Fee</t>
  </si>
  <si>
    <t>Pri Secrty Training Reg Fees</t>
  </si>
  <si>
    <t>Fine/Fort/Court Fee/Cst/Penlty</t>
  </si>
  <si>
    <t>Bad Check Fee</t>
  </si>
  <si>
    <t>Miscellaneous Revenues</t>
  </si>
  <si>
    <t>Workers' Compensation Awards</t>
  </si>
  <si>
    <t>Supplementl Disability Benefit</t>
  </si>
  <si>
    <t>Fiscal Services</t>
  </si>
  <si>
    <t>Legal Services</t>
  </si>
  <si>
    <t>Cash Transfer In - Non-GF</t>
  </si>
  <si>
    <t>Cash Transfer Out-App Act Pt 3</t>
  </si>
  <si>
    <t>Reg Fees For Workshops/Classes</t>
  </si>
  <si>
    <t>Cash Transfer Out - Non-GF</t>
  </si>
  <si>
    <t>Fees For Admin Services</t>
  </si>
  <si>
    <t>Asset Forfeiture/Seizure Funds</t>
  </si>
  <si>
    <t>Sfty&amp;Hlth Fine/Penalty(Ch 607)</t>
  </si>
  <si>
    <t>Out-Of-State Political Entity</t>
  </si>
  <si>
    <t>Private Donatns, Gifts &amp;Grants</t>
  </si>
  <si>
    <t>Parking Fee Suspense Account</t>
  </si>
  <si>
    <t>Rcvry Agy GF Ind Cst Grnt/Cont</t>
  </si>
  <si>
    <t>Cash Tran Out-FedPass Cardinal</t>
  </si>
  <si>
    <t>Interest From Other Sources</t>
  </si>
  <si>
    <t>Cash Transfer Out -Treas Tr Fd</t>
  </si>
  <si>
    <t>E Byrne Mem Justice Asst Grant</t>
  </si>
  <si>
    <t>Statewide Ind Cost Recovery</t>
  </si>
  <si>
    <t>Agency Indirect Cost Recovery</t>
  </si>
  <si>
    <t>Cash Tran Out-Fed Pass Thru He</t>
  </si>
  <si>
    <t>SPCC And EDI Check Fees</t>
  </si>
  <si>
    <t>Sex Trafficking Offenses Fee</t>
  </si>
  <si>
    <t>Cash Transfer In - GF/Non-GF</t>
  </si>
  <si>
    <t>Domestic Violnce Victim Fd Fee</t>
  </si>
  <si>
    <t>Crime Victim - Witness Fees</t>
  </si>
  <si>
    <t>Vehicle Repair &amp; Maint Materl</t>
  </si>
  <si>
    <t>Intensifd Drg Enfrcemt Jur Fee</t>
  </si>
  <si>
    <t>Criminal Justice Academy Fee</t>
  </si>
  <si>
    <t>Internet Crime Agnst Child Fee</t>
  </si>
  <si>
    <t>Court Fees Suspense Account</t>
  </si>
  <si>
    <t>STOP School Violence</t>
  </si>
  <si>
    <t>Violence Aganst Women Form Grt</t>
  </si>
  <si>
    <t>Cash Tran In-Fed Pass Cardinal</t>
  </si>
  <si>
    <t>RSAT for State Prisoners</t>
  </si>
  <si>
    <t>Sexual Asslt Srvcs Formula Prg</t>
  </si>
  <si>
    <t>Crime Victim Assistance</t>
  </si>
  <si>
    <t>JRJ Prsctrs&amp;Dfndrs Incntv Act</t>
  </si>
  <si>
    <t>Student Loans</t>
  </si>
  <si>
    <t>Pcoverdell Fornsic Sci Imp Grt</t>
  </si>
  <si>
    <t>StateJstcStatsPrgmStatsAnlCntr</t>
  </si>
  <si>
    <t>Grt To Encourage Arrest Policy</t>
  </si>
  <si>
    <t>Juv Justice/Delinq Prev-Alloc</t>
  </si>
  <si>
    <t>Children?s Justice Grants</t>
  </si>
  <si>
    <t>Svcs For Trafficking Victims</t>
  </si>
  <si>
    <t>2nd Chce Act Prsnr Rentry Intv</t>
  </si>
  <si>
    <t>CompOpioidAbuseSite-BasedPrg</t>
  </si>
  <si>
    <t>CoronavrsEmgncySpplmntlFndgPrg</t>
  </si>
  <si>
    <t>Construction In Progress</t>
  </si>
  <si>
    <t>Accm Dep-Infrastructure</t>
  </si>
  <si>
    <t>Infrastructure</t>
  </si>
  <si>
    <t>Equipment</t>
  </si>
  <si>
    <t>Accm Depreciation - Equipment</t>
  </si>
  <si>
    <t>Investment General Fixed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</si>
</sst>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3" fontId="0" fillId="0" borderId="0" xfId="1" applyFont="1"/>
    <xf numFmtId="0" fontId="0" fillId="33" borderId="0" xfId="0" applyFill="1"/>
    <xf numFmtId="43" fontId="0" fillId="33" borderId="0" xfId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988"/>
  <sheetViews>
    <sheetView tabSelected="1" workbookViewId="0">
      <selection activeCell="H1953" sqref="H1953"/>
    </sheetView>
  </sheetViews>
  <sheetFormatPr defaultRowHeight="14.4" x14ac:dyDescent="0.3"/>
  <cols>
    <col min="1" max="1" width="30.21875" bestFit="1" customWidth="1"/>
    <col min="3" max="3" width="24.44140625" bestFit="1" customWidth="1"/>
    <col min="5" max="5" width="31.21875" bestFit="1" customWidth="1"/>
    <col min="6" max="6" width="15.21875" style="1" bestFit="1" customWidth="1"/>
    <col min="7" max="7" width="14.21875" style="1" bestFit="1" customWidth="1"/>
    <col min="8" max="8" width="15.21875" style="1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  <c r="B4" t="s">
        <v>4</v>
      </c>
    </row>
    <row r="5" spans="1:8" x14ac:dyDescent="0.3">
      <c r="A5" t="s">
        <v>5</v>
      </c>
      <c r="B5" t="s">
        <v>6</v>
      </c>
      <c r="C5">
        <v>108</v>
      </c>
    </row>
    <row r="6" spans="1:8" x14ac:dyDescent="0.3">
      <c r="A6" t="s">
        <v>7</v>
      </c>
      <c r="B6">
        <v>14000</v>
      </c>
      <c r="C6" t="s">
        <v>8</v>
      </c>
    </row>
    <row r="7" spans="1:8" x14ac:dyDescent="0.3">
      <c r="A7" t="s">
        <v>9</v>
      </c>
      <c r="B7">
        <v>2021</v>
      </c>
      <c r="C7" t="s">
        <v>10</v>
      </c>
      <c r="D7">
        <v>12</v>
      </c>
    </row>
    <row r="8" spans="1:8" x14ac:dyDescent="0.3">
      <c r="A8" t="s">
        <v>11</v>
      </c>
      <c r="B8" t="s">
        <v>12</v>
      </c>
      <c r="C8" t="s">
        <v>13</v>
      </c>
      <c r="D8" t="s">
        <v>14</v>
      </c>
    </row>
    <row r="9" spans="1:8" x14ac:dyDescent="0.3">
      <c r="A9" t="s">
        <v>15</v>
      </c>
      <c r="B9" t="s">
        <v>16</v>
      </c>
      <c r="C9" t="s">
        <v>17</v>
      </c>
      <c r="D9" t="s">
        <v>18</v>
      </c>
    </row>
    <row r="10" spans="1:8" x14ac:dyDescent="0.3">
      <c r="A10" t="s">
        <v>19</v>
      </c>
      <c r="B10" t="s">
        <v>20</v>
      </c>
      <c r="C10" t="s">
        <v>21</v>
      </c>
      <c r="D10" t="s">
        <v>22</v>
      </c>
      <c r="E10" t="s">
        <v>23</v>
      </c>
      <c r="F10" s="1" t="s">
        <v>24</v>
      </c>
      <c r="G10" s="1" t="s">
        <v>25</v>
      </c>
      <c r="H10" s="1" t="s">
        <v>26</v>
      </c>
    </row>
    <row r="11" spans="1:8" hidden="1" x14ac:dyDescent="0.3">
      <c r="A11">
        <v>14000</v>
      </c>
      <c r="B11" t="str">
        <f>" "</f>
        <v xml:space="preserve"> </v>
      </c>
      <c r="C11" t="str">
        <f t="shared" ref="C11:C42" si="0">"0000000000"</f>
        <v>0000000000</v>
      </c>
      <c r="D11" t="str">
        <f>"101010"</f>
        <v>101010</v>
      </c>
      <c r="E11" t="s">
        <v>27</v>
      </c>
      <c r="F11" s="1">
        <v>0</v>
      </c>
      <c r="G11" s="1">
        <v>0</v>
      </c>
      <c r="H11" s="1">
        <v>0</v>
      </c>
    </row>
    <row r="12" spans="1:8" hidden="1" x14ac:dyDescent="0.3">
      <c r="A12">
        <v>14000</v>
      </c>
      <c r="B12" t="str">
        <f t="shared" ref="B12:B75" si="1">"01000"</f>
        <v>01000</v>
      </c>
      <c r="C12" t="str">
        <f t="shared" si="0"/>
        <v>0000000000</v>
      </c>
      <c r="D12" t="str">
        <f>"101010"</f>
        <v>101010</v>
      </c>
      <c r="E12" t="s">
        <v>27</v>
      </c>
      <c r="F12" s="1">
        <v>257791346.66</v>
      </c>
      <c r="G12" s="1">
        <v>-2293264.2799999998</v>
      </c>
      <c r="H12" s="1">
        <v>255498082.38</v>
      </c>
    </row>
    <row r="13" spans="1:8" hidden="1" x14ac:dyDescent="0.3">
      <c r="A13">
        <v>14000</v>
      </c>
      <c r="B13" t="str">
        <f t="shared" si="1"/>
        <v>01000</v>
      </c>
      <c r="C13" t="str">
        <f t="shared" si="0"/>
        <v>0000000000</v>
      </c>
      <c r="D13" t="str">
        <f>"131030"</f>
        <v>131030</v>
      </c>
      <c r="E13" t="s">
        <v>28</v>
      </c>
      <c r="F13" s="1">
        <v>0</v>
      </c>
      <c r="G13" s="1">
        <v>0</v>
      </c>
      <c r="H13" s="1">
        <v>0</v>
      </c>
    </row>
    <row r="14" spans="1:8" hidden="1" x14ac:dyDescent="0.3">
      <c r="A14">
        <v>14000</v>
      </c>
      <c r="B14" t="str">
        <f t="shared" si="1"/>
        <v>01000</v>
      </c>
      <c r="C14" t="str">
        <f t="shared" si="0"/>
        <v>0000000000</v>
      </c>
      <c r="D14" t="str">
        <f>"205025"</f>
        <v>205025</v>
      </c>
      <c r="E14" t="s">
        <v>29</v>
      </c>
      <c r="F14" s="1">
        <v>-89739.69</v>
      </c>
      <c r="G14" s="1">
        <v>18904.7</v>
      </c>
      <c r="H14" s="1">
        <v>-70834.990000000005</v>
      </c>
    </row>
    <row r="15" spans="1:8" hidden="1" x14ac:dyDescent="0.3">
      <c r="A15">
        <v>14000</v>
      </c>
      <c r="B15" t="str">
        <f t="shared" si="1"/>
        <v>01000</v>
      </c>
      <c r="C15" t="str">
        <f t="shared" si="0"/>
        <v>0000000000</v>
      </c>
      <c r="D15" t="str">
        <f>"255471"</f>
        <v>255471</v>
      </c>
      <c r="E15" t="s">
        <v>30</v>
      </c>
      <c r="F15" s="1">
        <v>-0.06</v>
      </c>
      <c r="G15" s="1">
        <v>0</v>
      </c>
      <c r="H15" s="1">
        <v>-0.06</v>
      </c>
    </row>
    <row r="16" spans="1:8" hidden="1" x14ac:dyDescent="0.3">
      <c r="A16">
        <v>14000</v>
      </c>
      <c r="B16" t="str">
        <f t="shared" si="1"/>
        <v>01000</v>
      </c>
      <c r="C16" t="str">
        <f t="shared" si="0"/>
        <v>0000000000</v>
      </c>
      <c r="D16" t="str">
        <f>"255630"</f>
        <v>255630</v>
      </c>
      <c r="E16" t="s">
        <v>31</v>
      </c>
      <c r="F16" s="1">
        <v>0</v>
      </c>
      <c r="G16" s="1">
        <v>0</v>
      </c>
      <c r="H16" s="1">
        <v>0</v>
      </c>
    </row>
    <row r="17" spans="1:8" hidden="1" x14ac:dyDescent="0.3">
      <c r="A17">
        <v>14000</v>
      </c>
      <c r="B17" t="str">
        <f t="shared" si="1"/>
        <v>01000</v>
      </c>
      <c r="C17" t="str">
        <f t="shared" si="0"/>
        <v>0000000000</v>
      </c>
      <c r="D17" t="str">
        <f>"255640"</f>
        <v>255640</v>
      </c>
      <c r="E17" t="s">
        <v>32</v>
      </c>
      <c r="F17" s="1">
        <v>0</v>
      </c>
      <c r="G17" s="1">
        <v>0</v>
      </c>
      <c r="H17" s="1">
        <v>0</v>
      </c>
    </row>
    <row r="18" spans="1:8" hidden="1" x14ac:dyDescent="0.3">
      <c r="A18">
        <v>14000</v>
      </c>
      <c r="B18" t="str">
        <f t="shared" si="1"/>
        <v>01000</v>
      </c>
      <c r="C18" t="str">
        <f t="shared" si="0"/>
        <v>0000000000</v>
      </c>
      <c r="D18" t="str">
        <f>"40090606"</f>
        <v>40090606</v>
      </c>
      <c r="E18" t="s">
        <v>33</v>
      </c>
      <c r="F18" s="1">
        <v>-221.4</v>
      </c>
      <c r="G18" s="1">
        <v>0</v>
      </c>
      <c r="H18" s="1">
        <v>-221.4</v>
      </c>
    </row>
    <row r="19" spans="1:8" hidden="1" x14ac:dyDescent="0.3">
      <c r="A19">
        <v>14000</v>
      </c>
      <c r="B19" t="str">
        <f t="shared" si="1"/>
        <v>01000</v>
      </c>
      <c r="C19" t="str">
        <f t="shared" si="0"/>
        <v>0000000000</v>
      </c>
      <c r="D19" t="str">
        <f>"4009084"</f>
        <v>4009084</v>
      </c>
      <c r="E19" t="s">
        <v>34</v>
      </c>
      <c r="F19" s="1">
        <v>-415</v>
      </c>
      <c r="G19" s="1">
        <v>0</v>
      </c>
      <c r="H19" s="1">
        <v>-415</v>
      </c>
    </row>
    <row r="20" spans="1:8" hidden="1" x14ac:dyDescent="0.3">
      <c r="A20">
        <v>14000</v>
      </c>
      <c r="B20" t="str">
        <f t="shared" si="1"/>
        <v>01000</v>
      </c>
      <c r="C20" t="str">
        <f t="shared" si="0"/>
        <v>0000000000</v>
      </c>
      <c r="D20" t="str">
        <f>"5011110"</f>
        <v>5011110</v>
      </c>
      <c r="E20" t="s">
        <v>35</v>
      </c>
      <c r="F20" s="1">
        <v>497634.68</v>
      </c>
      <c r="G20" s="1">
        <v>43196.37</v>
      </c>
      <c r="H20" s="1">
        <v>540831.05000000005</v>
      </c>
    </row>
    <row r="21" spans="1:8" hidden="1" x14ac:dyDescent="0.3">
      <c r="A21">
        <v>14000</v>
      </c>
      <c r="B21" t="str">
        <f t="shared" si="1"/>
        <v>01000</v>
      </c>
      <c r="C21" t="str">
        <f t="shared" si="0"/>
        <v>0000000000</v>
      </c>
      <c r="D21" t="str">
        <f>"5011120"</f>
        <v>5011120</v>
      </c>
      <c r="E21" t="s">
        <v>36</v>
      </c>
      <c r="F21" s="1">
        <v>304689.62</v>
      </c>
      <c r="G21" s="1">
        <v>37891.449999999997</v>
      </c>
      <c r="H21" s="1">
        <v>342581.07</v>
      </c>
    </row>
    <row r="22" spans="1:8" hidden="1" x14ac:dyDescent="0.3">
      <c r="A22">
        <v>14000</v>
      </c>
      <c r="B22" t="str">
        <f t="shared" si="1"/>
        <v>01000</v>
      </c>
      <c r="C22" t="str">
        <f t="shared" si="0"/>
        <v>0000000000</v>
      </c>
      <c r="D22" t="str">
        <f>"5011140"</f>
        <v>5011140</v>
      </c>
      <c r="E22" t="s">
        <v>37</v>
      </c>
      <c r="F22" s="1">
        <v>48616.86</v>
      </c>
      <c r="G22" s="1">
        <v>4148.2</v>
      </c>
      <c r="H22" s="1">
        <v>52765.06</v>
      </c>
    </row>
    <row r="23" spans="1:8" hidden="1" x14ac:dyDescent="0.3">
      <c r="A23">
        <v>14000</v>
      </c>
      <c r="B23" t="str">
        <f t="shared" si="1"/>
        <v>01000</v>
      </c>
      <c r="C23" t="str">
        <f t="shared" si="0"/>
        <v>0000000000</v>
      </c>
      <c r="D23" t="str">
        <f>"5011150"</f>
        <v>5011150</v>
      </c>
      <c r="E23" t="s">
        <v>38</v>
      </c>
      <c r="F23" s="1">
        <v>588471.34</v>
      </c>
      <c r="G23" s="1">
        <v>58258.13</v>
      </c>
      <c r="H23" s="1">
        <v>646729.47</v>
      </c>
    </row>
    <row r="24" spans="1:8" hidden="1" x14ac:dyDescent="0.3">
      <c r="A24">
        <v>14000</v>
      </c>
      <c r="B24" t="str">
        <f t="shared" si="1"/>
        <v>01000</v>
      </c>
      <c r="C24" t="str">
        <f t="shared" si="0"/>
        <v>0000000000</v>
      </c>
      <c r="D24" t="str">
        <f>"5011160"</f>
        <v>5011160</v>
      </c>
      <c r="E24" t="s">
        <v>39</v>
      </c>
      <c r="F24" s="1">
        <v>40776.06</v>
      </c>
      <c r="G24" s="1">
        <v>3482.26</v>
      </c>
      <c r="H24" s="1">
        <v>44258.32</v>
      </c>
    </row>
    <row r="25" spans="1:8" hidden="1" x14ac:dyDescent="0.3">
      <c r="A25">
        <v>14000</v>
      </c>
      <c r="B25" t="str">
        <f t="shared" si="1"/>
        <v>01000</v>
      </c>
      <c r="C25" t="str">
        <f t="shared" si="0"/>
        <v>0000000000</v>
      </c>
      <c r="D25" t="str">
        <f>"5011170"</f>
        <v>5011170</v>
      </c>
      <c r="E25" t="s">
        <v>40</v>
      </c>
      <c r="F25" s="1">
        <v>21055.040000000001</v>
      </c>
      <c r="G25" s="1">
        <v>1857.95</v>
      </c>
      <c r="H25" s="1">
        <v>22912.99</v>
      </c>
    </row>
    <row r="26" spans="1:8" hidden="1" x14ac:dyDescent="0.3">
      <c r="A26">
        <v>14000</v>
      </c>
      <c r="B26" t="str">
        <f t="shared" si="1"/>
        <v>01000</v>
      </c>
      <c r="C26" t="str">
        <f t="shared" si="0"/>
        <v>0000000000</v>
      </c>
      <c r="D26" t="str">
        <f>"5011190"</f>
        <v>5011190</v>
      </c>
      <c r="E26" t="s">
        <v>41</v>
      </c>
      <c r="F26" s="1">
        <v>4276.62</v>
      </c>
      <c r="G26" s="1">
        <v>185.94</v>
      </c>
      <c r="H26" s="1">
        <v>4462.5600000000004</v>
      </c>
    </row>
    <row r="27" spans="1:8" hidden="1" x14ac:dyDescent="0.3">
      <c r="A27">
        <v>14000</v>
      </c>
      <c r="B27" t="str">
        <f t="shared" si="1"/>
        <v>01000</v>
      </c>
      <c r="C27" t="str">
        <f t="shared" si="0"/>
        <v>0000000000</v>
      </c>
      <c r="D27" t="str">
        <f>"5011220"</f>
        <v>5011220</v>
      </c>
      <c r="E27" t="s">
        <v>42</v>
      </c>
      <c r="F27" s="1">
        <v>186204.62</v>
      </c>
      <c r="G27" s="1">
        <v>8207.7099999999991</v>
      </c>
      <c r="H27" s="1">
        <v>194412.33</v>
      </c>
    </row>
    <row r="28" spans="1:8" hidden="1" x14ac:dyDescent="0.3">
      <c r="A28">
        <v>14000</v>
      </c>
      <c r="B28" t="str">
        <f t="shared" si="1"/>
        <v>01000</v>
      </c>
      <c r="C28" t="str">
        <f t="shared" si="0"/>
        <v>0000000000</v>
      </c>
      <c r="D28" t="str">
        <f>"5011230"</f>
        <v>5011230</v>
      </c>
      <c r="E28" t="s">
        <v>43</v>
      </c>
      <c r="F28" s="1">
        <v>3458999.51</v>
      </c>
      <c r="G28" s="1">
        <v>303999.13</v>
      </c>
      <c r="H28" s="1">
        <v>3762998.64</v>
      </c>
    </row>
    <row r="29" spans="1:8" hidden="1" x14ac:dyDescent="0.3">
      <c r="A29">
        <v>14000</v>
      </c>
      <c r="B29" t="str">
        <f t="shared" si="1"/>
        <v>01000</v>
      </c>
      <c r="C29" t="str">
        <f t="shared" si="0"/>
        <v>0000000000</v>
      </c>
      <c r="D29" t="str">
        <f>"5011250"</f>
        <v>5011250</v>
      </c>
      <c r="E29" t="s">
        <v>44</v>
      </c>
      <c r="F29" s="1">
        <v>550.91999999999996</v>
      </c>
      <c r="G29" s="1">
        <v>0</v>
      </c>
      <c r="H29" s="1">
        <v>550.91999999999996</v>
      </c>
    </row>
    <row r="30" spans="1:8" hidden="1" x14ac:dyDescent="0.3">
      <c r="A30">
        <v>14000</v>
      </c>
      <c r="B30" t="str">
        <f t="shared" si="1"/>
        <v>01000</v>
      </c>
      <c r="C30" t="str">
        <f t="shared" si="0"/>
        <v>0000000000</v>
      </c>
      <c r="D30" t="str">
        <f>"5011310"</f>
        <v>5011310</v>
      </c>
      <c r="E30" t="s">
        <v>45</v>
      </c>
      <c r="F30" s="1">
        <v>48335.92</v>
      </c>
      <c r="G30" s="1">
        <v>191847</v>
      </c>
      <c r="H30" s="1">
        <v>240182.92</v>
      </c>
    </row>
    <row r="31" spans="1:8" hidden="1" x14ac:dyDescent="0.3">
      <c r="A31">
        <v>14000</v>
      </c>
      <c r="B31" t="str">
        <f t="shared" si="1"/>
        <v>01000</v>
      </c>
      <c r="C31" t="str">
        <f t="shared" si="0"/>
        <v>0000000000</v>
      </c>
      <c r="D31" t="str">
        <f>"5011380"</f>
        <v>5011380</v>
      </c>
      <c r="E31" t="s">
        <v>46</v>
      </c>
      <c r="F31" s="1">
        <v>15332.54</v>
      </c>
      <c r="G31" s="1">
        <v>1096.5</v>
      </c>
      <c r="H31" s="1">
        <v>16429.04</v>
      </c>
    </row>
    <row r="32" spans="1:8" hidden="1" x14ac:dyDescent="0.3">
      <c r="A32">
        <v>14000</v>
      </c>
      <c r="B32" t="str">
        <f t="shared" si="1"/>
        <v>01000</v>
      </c>
      <c r="C32" t="str">
        <f t="shared" si="0"/>
        <v>0000000000</v>
      </c>
      <c r="D32" t="str">
        <f>"5011410"</f>
        <v>5011410</v>
      </c>
      <c r="E32" t="s">
        <v>47</v>
      </c>
      <c r="F32" s="1">
        <v>402410.14</v>
      </c>
      <c r="G32" s="1">
        <v>37858.769999999997</v>
      </c>
      <c r="H32" s="1">
        <v>440268.91</v>
      </c>
    </row>
    <row r="33" spans="1:8" hidden="1" x14ac:dyDescent="0.3">
      <c r="A33">
        <v>14000</v>
      </c>
      <c r="B33" t="str">
        <f t="shared" si="1"/>
        <v>01000</v>
      </c>
      <c r="C33" t="str">
        <f t="shared" si="0"/>
        <v>0000000000</v>
      </c>
      <c r="D33" t="str">
        <f>"5011530"</f>
        <v>5011530</v>
      </c>
      <c r="E33" t="s">
        <v>48</v>
      </c>
      <c r="F33" s="1">
        <v>3903.27</v>
      </c>
      <c r="G33" s="1">
        <v>0</v>
      </c>
      <c r="H33" s="1">
        <v>3903.27</v>
      </c>
    </row>
    <row r="34" spans="1:8" hidden="1" x14ac:dyDescent="0.3">
      <c r="A34">
        <v>14000</v>
      </c>
      <c r="B34" t="str">
        <f t="shared" si="1"/>
        <v>01000</v>
      </c>
      <c r="C34" t="str">
        <f t="shared" si="0"/>
        <v>0000000000</v>
      </c>
      <c r="D34" t="str">
        <f>"5011620"</f>
        <v>5011620</v>
      </c>
      <c r="E34" t="s">
        <v>49</v>
      </c>
      <c r="F34" s="1">
        <v>23045.29</v>
      </c>
      <c r="G34" s="1">
        <v>0</v>
      </c>
      <c r="H34" s="1">
        <v>23045.29</v>
      </c>
    </row>
    <row r="35" spans="1:8" hidden="1" x14ac:dyDescent="0.3">
      <c r="A35">
        <v>14000</v>
      </c>
      <c r="B35" t="str">
        <f t="shared" si="1"/>
        <v>01000</v>
      </c>
      <c r="C35" t="str">
        <f t="shared" si="0"/>
        <v>0000000000</v>
      </c>
      <c r="D35" t="str">
        <f>"5011660"</f>
        <v>5011660</v>
      </c>
      <c r="E35" t="s">
        <v>50</v>
      </c>
      <c r="F35" s="1">
        <v>18624.46</v>
      </c>
      <c r="G35" s="1">
        <v>1125.72</v>
      </c>
      <c r="H35" s="1">
        <v>19750.18</v>
      </c>
    </row>
    <row r="36" spans="1:8" hidden="1" x14ac:dyDescent="0.3">
      <c r="A36">
        <v>14000</v>
      </c>
      <c r="B36" t="str">
        <f t="shared" si="1"/>
        <v>01000</v>
      </c>
      <c r="C36" t="str">
        <f t="shared" si="0"/>
        <v>0000000000</v>
      </c>
      <c r="D36" t="str">
        <f>"5012110"</f>
        <v>5012110</v>
      </c>
      <c r="E36" t="s">
        <v>51</v>
      </c>
      <c r="F36" s="1">
        <v>915.49</v>
      </c>
      <c r="G36" s="1">
        <v>54.67</v>
      </c>
      <c r="H36" s="1">
        <v>970.16</v>
      </c>
    </row>
    <row r="37" spans="1:8" hidden="1" x14ac:dyDescent="0.3">
      <c r="A37">
        <v>14000</v>
      </c>
      <c r="B37" t="str">
        <f t="shared" si="1"/>
        <v>01000</v>
      </c>
      <c r="C37" t="str">
        <f t="shared" si="0"/>
        <v>0000000000</v>
      </c>
      <c r="D37" t="str">
        <f>"5012120"</f>
        <v>5012120</v>
      </c>
      <c r="E37" t="s">
        <v>52</v>
      </c>
      <c r="F37" s="1">
        <v>-10.5</v>
      </c>
      <c r="G37" s="1">
        <v>0</v>
      </c>
      <c r="H37" s="1">
        <v>-10.5</v>
      </c>
    </row>
    <row r="38" spans="1:8" hidden="1" x14ac:dyDescent="0.3">
      <c r="A38">
        <v>14000</v>
      </c>
      <c r="B38" t="str">
        <f t="shared" si="1"/>
        <v>01000</v>
      </c>
      <c r="C38" t="str">
        <f t="shared" si="0"/>
        <v>0000000000</v>
      </c>
      <c r="D38" t="str">
        <f>"5012140"</f>
        <v>5012140</v>
      </c>
      <c r="E38" t="s">
        <v>53</v>
      </c>
      <c r="F38" s="1">
        <v>1796.33</v>
      </c>
      <c r="G38" s="1">
        <v>427.79</v>
      </c>
      <c r="H38" s="1">
        <v>2224.12</v>
      </c>
    </row>
    <row r="39" spans="1:8" hidden="1" x14ac:dyDescent="0.3">
      <c r="A39">
        <v>14000</v>
      </c>
      <c r="B39" t="str">
        <f t="shared" si="1"/>
        <v>01000</v>
      </c>
      <c r="C39" t="str">
        <f t="shared" si="0"/>
        <v>0000000000</v>
      </c>
      <c r="D39" t="str">
        <f>"5012150"</f>
        <v>5012150</v>
      </c>
      <c r="E39" t="s">
        <v>54</v>
      </c>
      <c r="F39" s="1">
        <v>7188.56</v>
      </c>
      <c r="G39" s="1">
        <v>0</v>
      </c>
      <c r="H39" s="1">
        <v>7188.56</v>
      </c>
    </row>
    <row r="40" spans="1:8" hidden="1" x14ac:dyDescent="0.3">
      <c r="A40">
        <v>14000</v>
      </c>
      <c r="B40" t="str">
        <f t="shared" si="1"/>
        <v>01000</v>
      </c>
      <c r="C40" t="str">
        <f t="shared" si="0"/>
        <v>0000000000</v>
      </c>
      <c r="D40" t="str">
        <f>"5012160"</f>
        <v>5012160</v>
      </c>
      <c r="E40" t="s">
        <v>55</v>
      </c>
      <c r="F40" s="1">
        <v>34621.56</v>
      </c>
      <c r="G40" s="1">
        <v>132553.64000000001</v>
      </c>
      <c r="H40" s="1">
        <v>167175.20000000001</v>
      </c>
    </row>
    <row r="41" spans="1:8" hidden="1" x14ac:dyDescent="0.3">
      <c r="A41">
        <v>14000</v>
      </c>
      <c r="B41" t="str">
        <f t="shared" si="1"/>
        <v>01000</v>
      </c>
      <c r="C41" t="str">
        <f t="shared" si="0"/>
        <v>0000000000</v>
      </c>
      <c r="D41" t="str">
        <f>"5012170"</f>
        <v>5012170</v>
      </c>
      <c r="E41" t="s">
        <v>56</v>
      </c>
      <c r="F41" s="1">
        <v>704.57</v>
      </c>
      <c r="G41" s="1">
        <v>11.25</v>
      </c>
      <c r="H41" s="1">
        <v>715.82</v>
      </c>
    </row>
    <row r="42" spans="1:8" hidden="1" x14ac:dyDescent="0.3">
      <c r="A42">
        <v>14000</v>
      </c>
      <c r="B42" t="str">
        <f t="shared" si="1"/>
        <v>01000</v>
      </c>
      <c r="C42" t="str">
        <f t="shared" si="0"/>
        <v>0000000000</v>
      </c>
      <c r="D42" t="str">
        <f>"5012190"</f>
        <v>5012190</v>
      </c>
      <c r="E42" t="s">
        <v>57</v>
      </c>
      <c r="F42" s="1">
        <v>109.01</v>
      </c>
      <c r="G42" s="1">
        <v>7.23</v>
      </c>
      <c r="H42" s="1">
        <v>116.24</v>
      </c>
    </row>
    <row r="43" spans="1:8" hidden="1" x14ac:dyDescent="0.3">
      <c r="A43">
        <v>14000</v>
      </c>
      <c r="B43" t="str">
        <f t="shared" si="1"/>
        <v>01000</v>
      </c>
      <c r="C43" t="str">
        <f t="shared" ref="C43:C74" si="2">"0000000000"</f>
        <v>0000000000</v>
      </c>
      <c r="D43" t="str">
        <f>"5012210"</f>
        <v>5012210</v>
      </c>
      <c r="E43" t="s">
        <v>58</v>
      </c>
      <c r="F43" s="1">
        <v>3777.98</v>
      </c>
      <c r="G43" s="1">
        <v>10294</v>
      </c>
      <c r="H43" s="1">
        <v>14071.98</v>
      </c>
    </row>
    <row r="44" spans="1:8" hidden="1" x14ac:dyDescent="0.3">
      <c r="A44">
        <v>14000</v>
      </c>
      <c r="B44" t="str">
        <f t="shared" si="1"/>
        <v>01000</v>
      </c>
      <c r="C44" t="str">
        <f t="shared" si="2"/>
        <v>0000000000</v>
      </c>
      <c r="D44" t="str">
        <f>"5012220"</f>
        <v>5012220</v>
      </c>
      <c r="E44" t="s">
        <v>59</v>
      </c>
      <c r="F44" s="1">
        <v>8622.69</v>
      </c>
      <c r="G44" s="1">
        <v>0</v>
      </c>
      <c r="H44" s="1">
        <v>8622.69</v>
      </c>
    </row>
    <row r="45" spans="1:8" hidden="1" x14ac:dyDescent="0.3">
      <c r="A45">
        <v>14000</v>
      </c>
      <c r="B45" t="str">
        <f t="shared" si="1"/>
        <v>01000</v>
      </c>
      <c r="C45" t="str">
        <f t="shared" si="2"/>
        <v>0000000000</v>
      </c>
      <c r="D45" t="str">
        <f>"5012240"</f>
        <v>5012240</v>
      </c>
      <c r="E45" t="s">
        <v>60</v>
      </c>
      <c r="F45" s="1">
        <v>14659.2</v>
      </c>
      <c r="G45" s="1">
        <v>8025</v>
      </c>
      <c r="H45" s="1">
        <v>22684.2</v>
      </c>
    </row>
    <row r="46" spans="1:8" hidden="1" x14ac:dyDescent="0.3">
      <c r="A46">
        <v>14000</v>
      </c>
      <c r="B46" t="str">
        <f t="shared" si="1"/>
        <v>01000</v>
      </c>
      <c r="C46" t="str">
        <f t="shared" si="2"/>
        <v>0000000000</v>
      </c>
      <c r="D46" t="str">
        <f>"5012270"</f>
        <v>5012270</v>
      </c>
      <c r="E46" t="s">
        <v>61</v>
      </c>
      <c r="F46" s="1">
        <v>4070.15</v>
      </c>
      <c r="G46" s="1">
        <v>0</v>
      </c>
      <c r="H46" s="1">
        <v>4070.15</v>
      </c>
    </row>
    <row r="47" spans="1:8" hidden="1" x14ac:dyDescent="0.3">
      <c r="A47">
        <v>14000</v>
      </c>
      <c r="B47" t="str">
        <f t="shared" si="1"/>
        <v>01000</v>
      </c>
      <c r="C47" t="str">
        <f t="shared" si="2"/>
        <v>0000000000</v>
      </c>
      <c r="D47" t="str">
        <f>"5012440"</f>
        <v>5012440</v>
      </c>
      <c r="E47" t="s">
        <v>62</v>
      </c>
      <c r="F47" s="1">
        <v>680099.17</v>
      </c>
      <c r="G47" s="1">
        <v>117733.87</v>
      </c>
      <c r="H47" s="1">
        <v>797833.04</v>
      </c>
    </row>
    <row r="48" spans="1:8" hidden="1" x14ac:dyDescent="0.3">
      <c r="A48">
        <v>14000</v>
      </c>
      <c r="B48" t="str">
        <f t="shared" si="1"/>
        <v>01000</v>
      </c>
      <c r="C48" t="str">
        <f t="shared" si="2"/>
        <v>0000000000</v>
      </c>
      <c r="D48" t="str">
        <f>"5012520"</f>
        <v>5012520</v>
      </c>
      <c r="E48" t="s">
        <v>63</v>
      </c>
      <c r="F48" s="1">
        <v>1407.66</v>
      </c>
      <c r="G48" s="1">
        <v>191.67</v>
      </c>
      <c r="H48" s="1">
        <v>1599.33</v>
      </c>
    </row>
    <row r="49" spans="1:8" hidden="1" x14ac:dyDescent="0.3">
      <c r="A49">
        <v>14000</v>
      </c>
      <c r="B49" t="str">
        <f t="shared" si="1"/>
        <v>01000</v>
      </c>
      <c r="C49" t="str">
        <f t="shared" si="2"/>
        <v>0000000000</v>
      </c>
      <c r="D49" t="str">
        <f>"5012590"</f>
        <v>5012590</v>
      </c>
      <c r="E49" t="s">
        <v>64</v>
      </c>
      <c r="F49" s="1">
        <v>226.4</v>
      </c>
      <c r="G49" s="1">
        <v>787.82</v>
      </c>
      <c r="H49" s="1">
        <v>1014.22</v>
      </c>
    </row>
    <row r="50" spans="1:8" hidden="1" x14ac:dyDescent="0.3">
      <c r="A50">
        <v>14000</v>
      </c>
      <c r="B50" t="str">
        <f t="shared" si="1"/>
        <v>01000</v>
      </c>
      <c r="C50" t="str">
        <f t="shared" si="2"/>
        <v>0000000000</v>
      </c>
      <c r="D50" t="str">
        <f>"5012640"</f>
        <v>5012640</v>
      </c>
      <c r="E50" t="s">
        <v>65</v>
      </c>
      <c r="F50" s="1">
        <v>5051.5</v>
      </c>
      <c r="G50" s="1">
        <v>0</v>
      </c>
      <c r="H50" s="1">
        <v>5051.5</v>
      </c>
    </row>
    <row r="51" spans="1:8" hidden="1" x14ac:dyDescent="0.3">
      <c r="A51">
        <v>14000</v>
      </c>
      <c r="B51" t="str">
        <f t="shared" si="1"/>
        <v>01000</v>
      </c>
      <c r="C51" t="str">
        <f t="shared" si="2"/>
        <v>0000000000</v>
      </c>
      <c r="D51" t="str">
        <f>"5012660"</f>
        <v>5012660</v>
      </c>
      <c r="E51" t="s">
        <v>66</v>
      </c>
      <c r="F51" s="1">
        <v>135</v>
      </c>
      <c r="G51" s="1">
        <v>0</v>
      </c>
      <c r="H51" s="1">
        <v>135</v>
      </c>
    </row>
    <row r="52" spans="1:8" hidden="1" x14ac:dyDescent="0.3">
      <c r="A52">
        <v>14000</v>
      </c>
      <c r="B52" t="str">
        <f t="shared" si="1"/>
        <v>01000</v>
      </c>
      <c r="C52" t="str">
        <f t="shared" si="2"/>
        <v>0000000000</v>
      </c>
      <c r="D52" t="str">
        <f>"5012670"</f>
        <v>5012670</v>
      </c>
      <c r="E52" t="s">
        <v>67</v>
      </c>
      <c r="F52" s="1">
        <v>420</v>
      </c>
      <c r="G52" s="1">
        <v>270</v>
      </c>
      <c r="H52" s="1">
        <v>690</v>
      </c>
    </row>
    <row r="53" spans="1:8" hidden="1" x14ac:dyDescent="0.3">
      <c r="A53">
        <v>14000</v>
      </c>
      <c r="B53" t="str">
        <f t="shared" si="1"/>
        <v>01000</v>
      </c>
      <c r="C53" t="str">
        <f t="shared" si="2"/>
        <v>0000000000</v>
      </c>
      <c r="D53" t="str">
        <f>"5012730"</f>
        <v>5012730</v>
      </c>
      <c r="E53" t="s">
        <v>68</v>
      </c>
      <c r="F53" s="1">
        <v>94031.039999999994</v>
      </c>
      <c r="G53" s="1">
        <v>7215.56</v>
      </c>
      <c r="H53" s="1">
        <v>101246.6</v>
      </c>
    </row>
    <row r="54" spans="1:8" hidden="1" x14ac:dyDescent="0.3">
      <c r="A54">
        <v>14000</v>
      </c>
      <c r="B54" t="str">
        <f t="shared" si="1"/>
        <v>01000</v>
      </c>
      <c r="C54" t="str">
        <f t="shared" si="2"/>
        <v>0000000000</v>
      </c>
      <c r="D54" t="str">
        <f>"5012740"</f>
        <v>5012740</v>
      </c>
      <c r="E54" t="s">
        <v>69</v>
      </c>
      <c r="F54" s="1">
        <v>620</v>
      </c>
      <c r="G54" s="1">
        <v>0</v>
      </c>
      <c r="H54" s="1">
        <v>620</v>
      </c>
    </row>
    <row r="55" spans="1:8" hidden="1" x14ac:dyDescent="0.3">
      <c r="A55">
        <v>14000</v>
      </c>
      <c r="B55" t="str">
        <f t="shared" si="1"/>
        <v>01000</v>
      </c>
      <c r="C55" t="str">
        <f t="shared" si="2"/>
        <v>0000000000</v>
      </c>
      <c r="D55" t="str">
        <f>"5012750"</f>
        <v>5012750</v>
      </c>
      <c r="E55" t="s">
        <v>70</v>
      </c>
      <c r="F55" s="1">
        <v>35054.35</v>
      </c>
      <c r="G55" s="1">
        <v>0</v>
      </c>
      <c r="H55" s="1">
        <v>35054.35</v>
      </c>
    </row>
    <row r="56" spans="1:8" hidden="1" x14ac:dyDescent="0.3">
      <c r="A56">
        <v>14000</v>
      </c>
      <c r="B56" t="str">
        <f t="shared" si="1"/>
        <v>01000</v>
      </c>
      <c r="C56" t="str">
        <f t="shared" si="2"/>
        <v>0000000000</v>
      </c>
      <c r="D56" t="str">
        <f>"5012760"</f>
        <v>5012760</v>
      </c>
      <c r="E56" t="s">
        <v>71</v>
      </c>
      <c r="F56" s="1">
        <v>1548.26</v>
      </c>
      <c r="G56" s="1">
        <v>0</v>
      </c>
      <c r="H56" s="1">
        <v>1548.26</v>
      </c>
    </row>
    <row r="57" spans="1:8" hidden="1" x14ac:dyDescent="0.3">
      <c r="A57">
        <v>14000</v>
      </c>
      <c r="B57" t="str">
        <f t="shared" si="1"/>
        <v>01000</v>
      </c>
      <c r="C57" t="str">
        <f t="shared" si="2"/>
        <v>0000000000</v>
      </c>
      <c r="D57" t="str">
        <f>"5012780"</f>
        <v>5012780</v>
      </c>
      <c r="E57" t="s">
        <v>72</v>
      </c>
      <c r="F57" s="1">
        <v>120328.9</v>
      </c>
      <c r="G57" s="1">
        <v>680228.72</v>
      </c>
      <c r="H57" s="1">
        <v>800557.62</v>
      </c>
    </row>
    <row r="58" spans="1:8" hidden="1" x14ac:dyDescent="0.3">
      <c r="A58">
        <v>14000</v>
      </c>
      <c r="B58" t="str">
        <f t="shared" si="1"/>
        <v>01000</v>
      </c>
      <c r="C58" t="str">
        <f t="shared" si="2"/>
        <v>0000000000</v>
      </c>
      <c r="D58" t="str">
        <f>"5012820"</f>
        <v>5012820</v>
      </c>
      <c r="E58" t="s">
        <v>73</v>
      </c>
      <c r="F58" s="1">
        <v>3405.48</v>
      </c>
      <c r="G58" s="1">
        <v>1263.3599999999999</v>
      </c>
      <c r="H58" s="1">
        <v>4668.84</v>
      </c>
    </row>
    <row r="59" spans="1:8" hidden="1" x14ac:dyDescent="0.3">
      <c r="A59">
        <v>14000</v>
      </c>
      <c r="B59" t="str">
        <f t="shared" si="1"/>
        <v>01000</v>
      </c>
      <c r="C59" t="str">
        <f t="shared" si="2"/>
        <v>0000000000</v>
      </c>
      <c r="D59" t="str">
        <f>"5012830"</f>
        <v>5012830</v>
      </c>
      <c r="E59" t="s">
        <v>74</v>
      </c>
      <c r="F59" s="1">
        <v>2046.81</v>
      </c>
      <c r="G59" s="1">
        <v>0</v>
      </c>
      <c r="H59" s="1">
        <v>2046.81</v>
      </c>
    </row>
    <row r="60" spans="1:8" hidden="1" x14ac:dyDescent="0.3">
      <c r="A60">
        <v>14000</v>
      </c>
      <c r="B60" t="str">
        <f t="shared" si="1"/>
        <v>01000</v>
      </c>
      <c r="C60" t="str">
        <f t="shared" si="2"/>
        <v>0000000000</v>
      </c>
      <c r="D60" t="str">
        <f>"5012840"</f>
        <v>5012840</v>
      </c>
      <c r="E60" t="s">
        <v>75</v>
      </c>
      <c r="F60" s="1">
        <v>48339.44</v>
      </c>
      <c r="G60" s="1">
        <v>4706.49</v>
      </c>
      <c r="H60" s="1">
        <v>53045.93</v>
      </c>
    </row>
    <row r="61" spans="1:8" hidden="1" x14ac:dyDescent="0.3">
      <c r="A61">
        <v>14000</v>
      </c>
      <c r="B61" t="str">
        <f t="shared" si="1"/>
        <v>01000</v>
      </c>
      <c r="C61" t="str">
        <f t="shared" si="2"/>
        <v>0000000000</v>
      </c>
      <c r="D61" t="str">
        <f>"5012850"</f>
        <v>5012850</v>
      </c>
      <c r="E61" t="s">
        <v>76</v>
      </c>
      <c r="F61" s="1">
        <v>36602.879999999997</v>
      </c>
      <c r="G61" s="1">
        <v>4290.2700000000004</v>
      </c>
      <c r="H61" s="1">
        <v>40893.15</v>
      </c>
    </row>
    <row r="62" spans="1:8" hidden="1" x14ac:dyDescent="0.3">
      <c r="A62">
        <v>14000</v>
      </c>
      <c r="B62" t="str">
        <f t="shared" si="1"/>
        <v>01000</v>
      </c>
      <c r="C62" t="str">
        <f t="shared" si="2"/>
        <v>0000000000</v>
      </c>
      <c r="D62" t="str">
        <f>"5012880"</f>
        <v>5012880</v>
      </c>
      <c r="E62" t="s">
        <v>77</v>
      </c>
      <c r="F62" s="1">
        <v>22248.75</v>
      </c>
      <c r="G62" s="1">
        <v>2918.25</v>
      </c>
      <c r="H62" s="1">
        <v>25167</v>
      </c>
    </row>
    <row r="63" spans="1:8" hidden="1" x14ac:dyDescent="0.3">
      <c r="A63">
        <v>14000</v>
      </c>
      <c r="B63" t="str">
        <f t="shared" si="1"/>
        <v>01000</v>
      </c>
      <c r="C63" t="str">
        <f t="shared" si="2"/>
        <v>0000000000</v>
      </c>
      <c r="D63" t="str">
        <f>"5013090"</f>
        <v>5013090</v>
      </c>
      <c r="E63" t="s">
        <v>78</v>
      </c>
      <c r="F63" s="1">
        <v>0</v>
      </c>
      <c r="G63" s="1">
        <v>0</v>
      </c>
      <c r="H63" s="1">
        <v>0</v>
      </c>
    </row>
    <row r="64" spans="1:8" hidden="1" x14ac:dyDescent="0.3">
      <c r="A64">
        <v>14000</v>
      </c>
      <c r="B64" t="str">
        <f t="shared" si="1"/>
        <v>01000</v>
      </c>
      <c r="C64" t="str">
        <f t="shared" si="2"/>
        <v>0000000000</v>
      </c>
      <c r="D64" t="str">
        <f>"5013110"</f>
        <v>5013110</v>
      </c>
      <c r="E64" t="s">
        <v>79</v>
      </c>
      <c r="F64" s="1">
        <v>1450</v>
      </c>
      <c r="G64" s="1">
        <v>0</v>
      </c>
      <c r="H64" s="1">
        <v>1450</v>
      </c>
    </row>
    <row r="65" spans="1:8" hidden="1" x14ac:dyDescent="0.3">
      <c r="A65">
        <v>14000</v>
      </c>
      <c r="B65" t="str">
        <f t="shared" si="1"/>
        <v>01000</v>
      </c>
      <c r="C65" t="str">
        <f t="shared" si="2"/>
        <v>0000000000</v>
      </c>
      <c r="D65" t="str">
        <f>"5013120"</f>
        <v>5013120</v>
      </c>
      <c r="E65" t="s">
        <v>80</v>
      </c>
      <c r="F65" s="1">
        <v>10543.08</v>
      </c>
      <c r="G65" s="1">
        <v>1452.13</v>
      </c>
      <c r="H65" s="1">
        <v>11995.21</v>
      </c>
    </row>
    <row r="66" spans="1:8" hidden="1" x14ac:dyDescent="0.3">
      <c r="A66">
        <v>14000</v>
      </c>
      <c r="B66" t="str">
        <f t="shared" si="1"/>
        <v>01000</v>
      </c>
      <c r="C66" t="str">
        <f t="shared" si="2"/>
        <v>0000000000</v>
      </c>
      <c r="D66" t="str">
        <f>"5013130"</f>
        <v>5013130</v>
      </c>
      <c r="E66" t="s">
        <v>81</v>
      </c>
      <c r="F66" s="1">
        <v>243.1</v>
      </c>
      <c r="G66" s="1">
        <v>1256.8</v>
      </c>
      <c r="H66" s="1">
        <v>1499.9</v>
      </c>
    </row>
    <row r="67" spans="1:8" hidden="1" x14ac:dyDescent="0.3">
      <c r="A67">
        <v>14000</v>
      </c>
      <c r="B67" t="str">
        <f t="shared" si="1"/>
        <v>01000</v>
      </c>
      <c r="C67" t="str">
        <f t="shared" si="2"/>
        <v>0000000000</v>
      </c>
      <c r="D67" t="str">
        <f>"5013230"</f>
        <v>5013230</v>
      </c>
      <c r="E67" t="s">
        <v>82</v>
      </c>
      <c r="F67" s="1">
        <v>771.4</v>
      </c>
      <c r="G67" s="1">
        <v>147.79</v>
      </c>
      <c r="H67" s="1">
        <v>919.19</v>
      </c>
    </row>
    <row r="68" spans="1:8" hidden="1" x14ac:dyDescent="0.3">
      <c r="A68">
        <v>14000</v>
      </c>
      <c r="B68" t="str">
        <f t="shared" si="1"/>
        <v>01000</v>
      </c>
      <c r="C68" t="str">
        <f t="shared" si="2"/>
        <v>0000000000</v>
      </c>
      <c r="D68" t="str">
        <f>"5013650"</f>
        <v>5013650</v>
      </c>
      <c r="E68" t="s">
        <v>83</v>
      </c>
      <c r="F68" s="1">
        <v>27.32</v>
      </c>
      <c r="G68" s="1">
        <v>0</v>
      </c>
      <c r="H68" s="1">
        <v>27.32</v>
      </c>
    </row>
    <row r="69" spans="1:8" hidden="1" x14ac:dyDescent="0.3">
      <c r="A69">
        <v>14000</v>
      </c>
      <c r="B69" t="str">
        <f t="shared" si="1"/>
        <v>01000</v>
      </c>
      <c r="C69" t="str">
        <f t="shared" si="2"/>
        <v>0000000000</v>
      </c>
      <c r="D69" t="str">
        <f>"5013730"</f>
        <v>5013730</v>
      </c>
      <c r="E69" t="s">
        <v>84</v>
      </c>
      <c r="F69" s="1">
        <v>60</v>
      </c>
      <c r="G69" s="1">
        <v>0</v>
      </c>
      <c r="H69" s="1">
        <v>60</v>
      </c>
    </row>
    <row r="70" spans="1:8" hidden="1" x14ac:dyDescent="0.3">
      <c r="A70">
        <v>14000</v>
      </c>
      <c r="B70" t="str">
        <f t="shared" si="1"/>
        <v>01000</v>
      </c>
      <c r="C70" t="str">
        <f t="shared" si="2"/>
        <v>0000000000</v>
      </c>
      <c r="D70" t="str">
        <f>"5013740"</f>
        <v>5013740</v>
      </c>
      <c r="E70" t="s">
        <v>85</v>
      </c>
      <c r="F70" s="1">
        <v>120</v>
      </c>
      <c r="G70" s="1">
        <v>0</v>
      </c>
      <c r="H70" s="1">
        <v>120</v>
      </c>
    </row>
    <row r="71" spans="1:8" hidden="1" x14ac:dyDescent="0.3">
      <c r="A71">
        <v>14000</v>
      </c>
      <c r="B71" t="str">
        <f t="shared" si="1"/>
        <v>01000</v>
      </c>
      <c r="C71" t="str">
        <f t="shared" si="2"/>
        <v>0000000000</v>
      </c>
      <c r="D71" t="str">
        <f>"5014130"</f>
        <v>5014130</v>
      </c>
      <c r="E71" t="s">
        <v>86</v>
      </c>
      <c r="F71" s="1">
        <v>89</v>
      </c>
      <c r="G71" s="1">
        <v>0</v>
      </c>
      <c r="H71" s="1">
        <v>89</v>
      </c>
    </row>
    <row r="72" spans="1:8" hidden="1" x14ac:dyDescent="0.3">
      <c r="A72">
        <v>14000</v>
      </c>
      <c r="B72" t="str">
        <f t="shared" si="1"/>
        <v>01000</v>
      </c>
      <c r="C72" t="str">
        <f t="shared" si="2"/>
        <v>0000000000</v>
      </c>
      <c r="D72" t="str">
        <f>"5014150"</f>
        <v>5014150</v>
      </c>
      <c r="E72" t="s">
        <v>87</v>
      </c>
      <c r="F72" s="1">
        <v>3301.48</v>
      </c>
      <c r="G72" s="1">
        <v>0</v>
      </c>
      <c r="H72" s="1">
        <v>3301.48</v>
      </c>
    </row>
    <row r="73" spans="1:8" hidden="1" x14ac:dyDescent="0.3">
      <c r="A73">
        <v>14000</v>
      </c>
      <c r="B73" t="str">
        <f t="shared" si="1"/>
        <v>01000</v>
      </c>
      <c r="C73" t="str">
        <f t="shared" si="2"/>
        <v>0000000000</v>
      </c>
      <c r="D73" t="str">
        <f>"5014510"</f>
        <v>5014510</v>
      </c>
      <c r="E73" t="s">
        <v>88</v>
      </c>
      <c r="F73" s="1">
        <v>14291.29</v>
      </c>
      <c r="G73" s="1">
        <v>0</v>
      </c>
      <c r="H73" s="1">
        <v>14291.29</v>
      </c>
    </row>
    <row r="74" spans="1:8" hidden="1" x14ac:dyDescent="0.3">
      <c r="A74">
        <v>14000</v>
      </c>
      <c r="B74" t="str">
        <f t="shared" si="1"/>
        <v>01000</v>
      </c>
      <c r="C74" t="str">
        <f t="shared" si="2"/>
        <v>0000000000</v>
      </c>
      <c r="D74" t="str">
        <f>"5015120"</f>
        <v>5015120</v>
      </c>
      <c r="E74" t="s">
        <v>89</v>
      </c>
      <c r="F74" s="1">
        <v>452</v>
      </c>
      <c r="G74" s="1">
        <v>5687</v>
      </c>
      <c r="H74" s="1">
        <v>6139</v>
      </c>
    </row>
    <row r="75" spans="1:8" hidden="1" x14ac:dyDescent="0.3">
      <c r="A75">
        <v>14000</v>
      </c>
      <c r="B75" t="str">
        <f t="shared" si="1"/>
        <v>01000</v>
      </c>
      <c r="C75" t="str">
        <f t="shared" ref="C75:C94" si="3">"0000000000"</f>
        <v>0000000000</v>
      </c>
      <c r="D75" t="str">
        <f>"5015350"</f>
        <v>5015350</v>
      </c>
      <c r="E75" t="s">
        <v>90</v>
      </c>
      <c r="F75" s="1">
        <v>2056.25</v>
      </c>
      <c r="G75" s="1">
        <v>0</v>
      </c>
      <c r="H75" s="1">
        <v>2056.25</v>
      </c>
    </row>
    <row r="76" spans="1:8" hidden="1" x14ac:dyDescent="0.3">
      <c r="A76">
        <v>14000</v>
      </c>
      <c r="B76" t="str">
        <f t="shared" ref="B76:B139" si="4">"01000"</f>
        <v>01000</v>
      </c>
      <c r="C76" t="str">
        <f t="shared" si="3"/>
        <v>0000000000</v>
      </c>
      <c r="D76" t="str">
        <f>"5015380"</f>
        <v>5015380</v>
      </c>
      <c r="E76" t="s">
        <v>91</v>
      </c>
      <c r="F76" s="1">
        <v>184574.36</v>
      </c>
      <c r="G76" s="1">
        <v>383758.2</v>
      </c>
      <c r="H76" s="1">
        <v>568332.56000000006</v>
      </c>
    </row>
    <row r="77" spans="1:8" hidden="1" x14ac:dyDescent="0.3">
      <c r="A77">
        <v>14000</v>
      </c>
      <c r="B77" t="str">
        <f t="shared" si="4"/>
        <v>01000</v>
      </c>
      <c r="C77" t="str">
        <f t="shared" si="3"/>
        <v>0000000000</v>
      </c>
      <c r="D77" t="str">
        <f>"5015390"</f>
        <v>5015390</v>
      </c>
      <c r="E77" t="s">
        <v>92</v>
      </c>
      <c r="F77" s="1">
        <v>4130</v>
      </c>
      <c r="G77" s="1">
        <v>413</v>
      </c>
      <c r="H77" s="1">
        <v>4543</v>
      </c>
    </row>
    <row r="78" spans="1:8" hidden="1" x14ac:dyDescent="0.3">
      <c r="A78">
        <v>14000</v>
      </c>
      <c r="B78" t="str">
        <f t="shared" si="4"/>
        <v>01000</v>
      </c>
      <c r="C78" t="str">
        <f t="shared" si="3"/>
        <v>0000000000</v>
      </c>
      <c r="D78" t="str">
        <f>"5015410"</f>
        <v>5015410</v>
      </c>
      <c r="E78" t="s">
        <v>93</v>
      </c>
      <c r="F78" s="1">
        <v>153085.64000000001</v>
      </c>
      <c r="G78" s="1">
        <v>416.4</v>
      </c>
      <c r="H78" s="1">
        <v>153502.04</v>
      </c>
    </row>
    <row r="79" spans="1:8" hidden="1" x14ac:dyDescent="0.3">
      <c r="A79">
        <v>14000</v>
      </c>
      <c r="B79" t="str">
        <f t="shared" si="4"/>
        <v>01000</v>
      </c>
      <c r="C79" t="str">
        <f t="shared" si="3"/>
        <v>0000000000</v>
      </c>
      <c r="D79" t="str">
        <f>"5015450"</f>
        <v>5015450</v>
      </c>
      <c r="E79" t="s">
        <v>94</v>
      </c>
      <c r="F79" s="1">
        <v>8147.88</v>
      </c>
      <c r="G79" s="1">
        <v>888.53</v>
      </c>
      <c r="H79" s="1">
        <v>9036.41</v>
      </c>
    </row>
    <row r="80" spans="1:8" hidden="1" x14ac:dyDescent="0.3">
      <c r="A80">
        <v>14000</v>
      </c>
      <c r="B80" t="str">
        <f t="shared" si="4"/>
        <v>01000</v>
      </c>
      <c r="C80" t="str">
        <f t="shared" si="3"/>
        <v>0000000000</v>
      </c>
      <c r="D80" t="str">
        <f>"5015470"</f>
        <v>5015470</v>
      </c>
      <c r="E80" t="s">
        <v>95</v>
      </c>
      <c r="F80" s="1">
        <v>0</v>
      </c>
      <c r="G80" s="1">
        <v>95.1</v>
      </c>
      <c r="H80" s="1">
        <v>95.1</v>
      </c>
    </row>
    <row r="81" spans="1:8" hidden="1" x14ac:dyDescent="0.3">
      <c r="A81">
        <v>14000</v>
      </c>
      <c r="B81" t="str">
        <f t="shared" si="4"/>
        <v>01000</v>
      </c>
      <c r="C81" t="str">
        <f t="shared" si="3"/>
        <v>0000000000</v>
      </c>
      <c r="D81" t="str">
        <f>"5015510"</f>
        <v>5015510</v>
      </c>
      <c r="E81" t="s">
        <v>96</v>
      </c>
      <c r="F81" s="1">
        <v>0</v>
      </c>
      <c r="G81" s="1">
        <v>26647</v>
      </c>
      <c r="H81" s="1">
        <v>26647</v>
      </c>
    </row>
    <row r="82" spans="1:8" hidden="1" x14ac:dyDescent="0.3">
      <c r="A82">
        <v>14000</v>
      </c>
      <c r="B82" t="str">
        <f t="shared" si="4"/>
        <v>01000</v>
      </c>
      <c r="C82" t="str">
        <f t="shared" si="3"/>
        <v>0000000000</v>
      </c>
      <c r="D82" t="str">
        <f>"5015550"</f>
        <v>5015550</v>
      </c>
      <c r="E82" t="s">
        <v>97</v>
      </c>
      <c r="F82" s="1">
        <v>0</v>
      </c>
      <c r="G82" s="1">
        <v>10820</v>
      </c>
      <c r="H82" s="1">
        <v>10820</v>
      </c>
    </row>
    <row r="83" spans="1:8" hidden="1" x14ac:dyDescent="0.3">
      <c r="A83">
        <v>14000</v>
      </c>
      <c r="B83" t="str">
        <f t="shared" si="4"/>
        <v>01000</v>
      </c>
      <c r="C83" t="str">
        <f t="shared" si="3"/>
        <v>0000000000</v>
      </c>
      <c r="D83" t="str">
        <f>"5022160"</f>
        <v>5022160</v>
      </c>
      <c r="E83" t="s">
        <v>98</v>
      </c>
      <c r="F83" s="1">
        <v>4434</v>
      </c>
      <c r="G83" s="1">
        <v>0</v>
      </c>
      <c r="H83" s="1">
        <v>4434</v>
      </c>
    </row>
    <row r="84" spans="1:8" hidden="1" x14ac:dyDescent="0.3">
      <c r="A84">
        <v>14000</v>
      </c>
      <c r="B84" t="str">
        <f t="shared" si="4"/>
        <v>01000</v>
      </c>
      <c r="C84" t="str">
        <f t="shared" si="3"/>
        <v>0000000000</v>
      </c>
      <c r="D84" t="str">
        <f>"5022170"</f>
        <v>5022170</v>
      </c>
      <c r="E84" t="s">
        <v>99</v>
      </c>
      <c r="F84" s="1">
        <v>3012.38</v>
      </c>
      <c r="G84" s="1">
        <v>0</v>
      </c>
      <c r="H84" s="1">
        <v>3012.38</v>
      </c>
    </row>
    <row r="85" spans="1:8" hidden="1" x14ac:dyDescent="0.3">
      <c r="A85">
        <v>14000</v>
      </c>
      <c r="B85" t="str">
        <f t="shared" si="4"/>
        <v>01000</v>
      </c>
      <c r="C85" t="str">
        <f t="shared" si="3"/>
        <v>0000000000</v>
      </c>
      <c r="D85" t="str">
        <f>"5022180"</f>
        <v>5022180</v>
      </c>
      <c r="E85" t="s">
        <v>100</v>
      </c>
      <c r="F85" s="1">
        <v>29638.59</v>
      </c>
      <c r="G85" s="1">
        <v>104001.49</v>
      </c>
      <c r="H85" s="1">
        <v>133640.07999999999</v>
      </c>
    </row>
    <row r="86" spans="1:8" hidden="1" x14ac:dyDescent="0.3">
      <c r="A86">
        <v>14000</v>
      </c>
      <c r="B86" t="str">
        <f t="shared" si="4"/>
        <v>01000</v>
      </c>
      <c r="C86" t="str">
        <f t="shared" si="3"/>
        <v>0000000000</v>
      </c>
      <c r="D86" t="str">
        <f>"5022240"</f>
        <v>5022240</v>
      </c>
      <c r="E86" t="s">
        <v>101</v>
      </c>
      <c r="F86" s="1">
        <v>28686.15</v>
      </c>
      <c r="G86" s="1">
        <v>1084.42</v>
      </c>
      <c r="H86" s="1">
        <v>29770.57</v>
      </c>
    </row>
    <row r="87" spans="1:8" hidden="1" x14ac:dyDescent="0.3">
      <c r="A87">
        <v>14000</v>
      </c>
      <c r="B87" t="str">
        <f t="shared" si="4"/>
        <v>01000</v>
      </c>
      <c r="C87" t="str">
        <f t="shared" si="3"/>
        <v>0000000000</v>
      </c>
      <c r="D87" t="str">
        <f>"5022310"</f>
        <v>5022310</v>
      </c>
      <c r="E87" t="s">
        <v>102</v>
      </c>
      <c r="F87" s="1">
        <v>162</v>
      </c>
      <c r="G87" s="1">
        <v>0</v>
      </c>
      <c r="H87" s="1">
        <v>162</v>
      </c>
    </row>
    <row r="88" spans="1:8" hidden="1" x14ac:dyDescent="0.3">
      <c r="A88">
        <v>14000</v>
      </c>
      <c r="B88" t="str">
        <f t="shared" si="4"/>
        <v>01000</v>
      </c>
      <c r="C88" t="str">
        <f t="shared" si="3"/>
        <v>0000000000</v>
      </c>
      <c r="D88" t="str">
        <f>"5022320"</f>
        <v>5022320</v>
      </c>
      <c r="E88" t="s">
        <v>103</v>
      </c>
      <c r="F88" s="1">
        <v>0</v>
      </c>
      <c r="G88" s="1">
        <v>0</v>
      </c>
      <c r="H88" s="1">
        <v>0</v>
      </c>
    </row>
    <row r="89" spans="1:8" hidden="1" x14ac:dyDescent="0.3">
      <c r="A89">
        <v>14000</v>
      </c>
      <c r="B89" t="str">
        <f t="shared" si="4"/>
        <v>01000</v>
      </c>
      <c r="C89" t="str">
        <f t="shared" si="3"/>
        <v>0000000000</v>
      </c>
      <c r="D89" t="str">
        <f>"5022330"</f>
        <v>5022330</v>
      </c>
      <c r="E89" t="s">
        <v>104</v>
      </c>
      <c r="F89" s="1">
        <v>132</v>
      </c>
      <c r="G89" s="1">
        <v>0</v>
      </c>
      <c r="H89" s="1">
        <v>132</v>
      </c>
    </row>
    <row r="90" spans="1:8" hidden="1" x14ac:dyDescent="0.3">
      <c r="A90">
        <v>14000</v>
      </c>
      <c r="B90" t="str">
        <f t="shared" si="4"/>
        <v>01000</v>
      </c>
      <c r="C90" t="str">
        <f t="shared" si="3"/>
        <v>0000000000</v>
      </c>
      <c r="D90" t="str">
        <f>"609560"</f>
        <v>609560</v>
      </c>
      <c r="E90" t="s">
        <v>105</v>
      </c>
      <c r="F90" s="1">
        <v>-281970110</v>
      </c>
      <c r="G90" s="1">
        <v>0</v>
      </c>
      <c r="H90" s="1">
        <v>-281970110</v>
      </c>
    </row>
    <row r="91" spans="1:8" hidden="1" x14ac:dyDescent="0.3">
      <c r="A91">
        <v>14000</v>
      </c>
      <c r="B91" t="str">
        <f t="shared" si="4"/>
        <v>01000</v>
      </c>
      <c r="C91" t="str">
        <f t="shared" si="3"/>
        <v>0000000000</v>
      </c>
      <c r="D91" t="str">
        <f>"609570"</f>
        <v>609570</v>
      </c>
      <c r="E91" t="s">
        <v>106</v>
      </c>
      <c r="F91" s="1">
        <v>12028574</v>
      </c>
      <c r="G91" s="1">
        <v>0</v>
      </c>
      <c r="H91" s="1">
        <v>12028574</v>
      </c>
    </row>
    <row r="92" spans="1:8" hidden="1" x14ac:dyDescent="0.3">
      <c r="A92">
        <v>14000</v>
      </c>
      <c r="B92" t="str">
        <f t="shared" si="4"/>
        <v>01000</v>
      </c>
      <c r="C92" t="str">
        <f t="shared" si="3"/>
        <v>0000000000</v>
      </c>
      <c r="D92" t="str">
        <f>"609850"</f>
        <v>609850</v>
      </c>
      <c r="E92" t="s">
        <v>107</v>
      </c>
      <c r="F92" s="1">
        <v>4700000</v>
      </c>
      <c r="G92" s="1">
        <v>0</v>
      </c>
      <c r="H92" s="1">
        <v>4700000</v>
      </c>
    </row>
    <row r="93" spans="1:8" hidden="1" x14ac:dyDescent="0.3">
      <c r="A93">
        <v>14000</v>
      </c>
      <c r="B93" t="str">
        <f t="shared" si="4"/>
        <v>01000</v>
      </c>
      <c r="C93" t="str">
        <f t="shared" si="3"/>
        <v>0000000000</v>
      </c>
      <c r="D93" t="str">
        <f>"609960"</f>
        <v>609960</v>
      </c>
      <c r="E93" t="s">
        <v>108</v>
      </c>
      <c r="F93" s="1">
        <v>-2275</v>
      </c>
      <c r="G93" s="1">
        <v>-283000</v>
      </c>
      <c r="H93" s="1">
        <v>-285275</v>
      </c>
    </row>
    <row r="94" spans="1:8" hidden="1" x14ac:dyDescent="0.3">
      <c r="A94">
        <v>14000</v>
      </c>
      <c r="B94" t="str">
        <f t="shared" si="4"/>
        <v>01000</v>
      </c>
      <c r="C94" t="str">
        <f t="shared" si="3"/>
        <v>0000000000</v>
      </c>
      <c r="D94" t="str">
        <f>"609970"</f>
        <v>609970</v>
      </c>
      <c r="E94" t="s">
        <v>109</v>
      </c>
      <c r="F94" s="1">
        <v>302485</v>
      </c>
      <c r="G94" s="1">
        <v>356557</v>
      </c>
      <c r="H94" s="1">
        <v>659042</v>
      </c>
    </row>
    <row r="95" spans="1:8" hidden="1" x14ac:dyDescent="0.3">
      <c r="A95">
        <v>14000</v>
      </c>
      <c r="B95" t="str">
        <f t="shared" si="4"/>
        <v>01000</v>
      </c>
      <c r="C95" t="str">
        <f>"0000112888"</f>
        <v>0000112888</v>
      </c>
      <c r="D95" t="str">
        <f>"101010"</f>
        <v>101010</v>
      </c>
      <c r="E95" t="s">
        <v>27</v>
      </c>
      <c r="F95" s="1">
        <v>0</v>
      </c>
      <c r="G95" s="1">
        <v>0</v>
      </c>
      <c r="H95" s="1">
        <v>0</v>
      </c>
    </row>
    <row r="96" spans="1:8" hidden="1" x14ac:dyDescent="0.3">
      <c r="A96">
        <v>14000</v>
      </c>
      <c r="B96" t="str">
        <f t="shared" si="4"/>
        <v>01000</v>
      </c>
      <c r="C96" t="str">
        <f t="shared" ref="C96:C109" si="5">"0000114614"</f>
        <v>0000114614</v>
      </c>
      <c r="D96" t="str">
        <f>"101010"</f>
        <v>101010</v>
      </c>
      <c r="E96" t="s">
        <v>27</v>
      </c>
      <c r="F96" s="1">
        <v>-73169.279999999999</v>
      </c>
      <c r="G96" s="1">
        <v>-3497.17</v>
      </c>
      <c r="H96" s="1">
        <v>-76666.45</v>
      </c>
    </row>
    <row r="97" spans="1:8" hidden="1" x14ac:dyDescent="0.3">
      <c r="A97">
        <v>14000</v>
      </c>
      <c r="B97" t="str">
        <f t="shared" si="4"/>
        <v>01000</v>
      </c>
      <c r="C97" t="str">
        <f t="shared" si="5"/>
        <v>0000114614</v>
      </c>
      <c r="D97" t="str">
        <f>"4009071"</f>
        <v>4009071</v>
      </c>
      <c r="E97" t="s">
        <v>110</v>
      </c>
      <c r="F97" s="1">
        <v>-2032.52</v>
      </c>
      <c r="G97" s="1">
        <v>0</v>
      </c>
      <c r="H97" s="1">
        <v>-2032.52</v>
      </c>
    </row>
    <row r="98" spans="1:8" hidden="1" x14ac:dyDescent="0.3">
      <c r="A98">
        <v>14000</v>
      </c>
      <c r="B98" t="str">
        <f t="shared" si="4"/>
        <v>01000</v>
      </c>
      <c r="C98" t="str">
        <f t="shared" si="5"/>
        <v>0000114614</v>
      </c>
      <c r="D98" t="str">
        <f>"5011110"</f>
        <v>5011110</v>
      </c>
      <c r="E98" t="s">
        <v>35</v>
      </c>
      <c r="F98" s="1">
        <v>7696.15</v>
      </c>
      <c r="G98" s="1">
        <v>368.73</v>
      </c>
      <c r="H98" s="1">
        <v>8064.88</v>
      </c>
    </row>
    <row r="99" spans="1:8" hidden="1" x14ac:dyDescent="0.3">
      <c r="A99">
        <v>14000</v>
      </c>
      <c r="B99" t="str">
        <f t="shared" si="4"/>
        <v>01000</v>
      </c>
      <c r="C99" t="str">
        <f t="shared" si="5"/>
        <v>0000114614</v>
      </c>
      <c r="D99" t="str">
        <f>"5011120"</f>
        <v>5011120</v>
      </c>
      <c r="E99" t="s">
        <v>36</v>
      </c>
      <c r="F99" s="1">
        <v>4247.84</v>
      </c>
      <c r="G99" s="1">
        <v>195.44</v>
      </c>
      <c r="H99" s="1">
        <v>4443.28</v>
      </c>
    </row>
    <row r="100" spans="1:8" hidden="1" x14ac:dyDescent="0.3">
      <c r="A100">
        <v>14000</v>
      </c>
      <c r="B100" t="str">
        <f t="shared" si="4"/>
        <v>01000</v>
      </c>
      <c r="C100" t="str">
        <f t="shared" si="5"/>
        <v>0000114614</v>
      </c>
      <c r="D100" t="str">
        <f>"5011140"</f>
        <v>5011140</v>
      </c>
      <c r="E100" t="s">
        <v>37</v>
      </c>
      <c r="F100" s="1">
        <v>714.49</v>
      </c>
      <c r="G100" s="1">
        <v>34.17</v>
      </c>
      <c r="H100" s="1">
        <v>748.66</v>
      </c>
    </row>
    <row r="101" spans="1:8" hidden="1" x14ac:dyDescent="0.3">
      <c r="A101">
        <v>14000</v>
      </c>
      <c r="B101" t="str">
        <f t="shared" si="4"/>
        <v>01000</v>
      </c>
      <c r="C101" t="str">
        <f t="shared" si="5"/>
        <v>0000114614</v>
      </c>
      <c r="D101" t="str">
        <f>"5011150"</f>
        <v>5011150</v>
      </c>
      <c r="E101" t="s">
        <v>38</v>
      </c>
      <c r="F101" s="1">
        <v>5497.28</v>
      </c>
      <c r="G101" s="1">
        <v>287.72000000000003</v>
      </c>
      <c r="H101" s="1">
        <v>5785</v>
      </c>
    </row>
    <row r="102" spans="1:8" hidden="1" x14ac:dyDescent="0.3">
      <c r="A102">
        <v>14000</v>
      </c>
      <c r="B102" t="str">
        <f t="shared" si="4"/>
        <v>01000</v>
      </c>
      <c r="C102" t="str">
        <f t="shared" si="5"/>
        <v>0000114614</v>
      </c>
      <c r="D102" t="str">
        <f>"5011160"</f>
        <v>5011160</v>
      </c>
      <c r="E102" t="s">
        <v>39</v>
      </c>
      <c r="F102" s="1">
        <v>598.87</v>
      </c>
      <c r="G102" s="1">
        <v>28.56</v>
      </c>
      <c r="H102" s="1">
        <v>627.42999999999995</v>
      </c>
    </row>
    <row r="103" spans="1:8" hidden="1" x14ac:dyDescent="0.3">
      <c r="A103">
        <v>14000</v>
      </c>
      <c r="B103" t="str">
        <f t="shared" si="4"/>
        <v>01000</v>
      </c>
      <c r="C103" t="str">
        <f t="shared" si="5"/>
        <v>0000114614</v>
      </c>
      <c r="D103" t="str">
        <f>"5011170"</f>
        <v>5011170</v>
      </c>
      <c r="E103" t="s">
        <v>40</v>
      </c>
      <c r="F103" s="1">
        <v>325.77</v>
      </c>
      <c r="G103" s="1">
        <v>15.55</v>
      </c>
      <c r="H103" s="1">
        <v>341.32</v>
      </c>
    </row>
    <row r="104" spans="1:8" hidden="1" x14ac:dyDescent="0.3">
      <c r="A104">
        <v>14000</v>
      </c>
      <c r="B104" t="str">
        <f t="shared" si="4"/>
        <v>01000</v>
      </c>
      <c r="C104" t="str">
        <f t="shared" si="5"/>
        <v>0000114614</v>
      </c>
      <c r="D104" t="str">
        <f>"5011230"</f>
        <v>5011230</v>
      </c>
      <c r="E104" t="s">
        <v>43</v>
      </c>
      <c r="F104" s="1">
        <v>53370</v>
      </c>
      <c r="G104" s="1">
        <v>2550</v>
      </c>
      <c r="H104" s="1">
        <v>55920</v>
      </c>
    </row>
    <row r="105" spans="1:8" hidden="1" x14ac:dyDescent="0.3">
      <c r="A105">
        <v>14000</v>
      </c>
      <c r="B105" t="str">
        <f t="shared" si="4"/>
        <v>01000</v>
      </c>
      <c r="C105" t="str">
        <f t="shared" si="5"/>
        <v>0000114614</v>
      </c>
      <c r="D105" t="str">
        <f>"5011310"</f>
        <v>5011310</v>
      </c>
      <c r="E105" t="s">
        <v>45</v>
      </c>
      <c r="F105" s="1">
        <v>750</v>
      </c>
      <c r="G105" s="1">
        <v>0</v>
      </c>
      <c r="H105" s="1">
        <v>750</v>
      </c>
    </row>
    <row r="106" spans="1:8" hidden="1" x14ac:dyDescent="0.3">
      <c r="A106">
        <v>14000</v>
      </c>
      <c r="B106" t="str">
        <f t="shared" si="4"/>
        <v>01000</v>
      </c>
      <c r="C106" t="str">
        <f t="shared" si="5"/>
        <v>0000114614</v>
      </c>
      <c r="D106" t="str">
        <f>"5011380"</f>
        <v>5011380</v>
      </c>
      <c r="E106" t="s">
        <v>46</v>
      </c>
      <c r="F106" s="1">
        <v>286.60000000000002</v>
      </c>
      <c r="G106" s="1">
        <v>17</v>
      </c>
      <c r="H106" s="1">
        <v>303.60000000000002</v>
      </c>
    </row>
    <row r="107" spans="1:8" hidden="1" x14ac:dyDescent="0.3">
      <c r="A107">
        <v>14000</v>
      </c>
      <c r="B107" t="str">
        <f t="shared" si="4"/>
        <v>01000</v>
      </c>
      <c r="C107" t="str">
        <f t="shared" si="5"/>
        <v>0000114614</v>
      </c>
      <c r="D107" t="str">
        <f>"5011410"</f>
        <v>5011410</v>
      </c>
      <c r="E107" t="s">
        <v>47</v>
      </c>
      <c r="F107" s="1">
        <v>1714.8</v>
      </c>
      <c r="G107" s="1">
        <v>0</v>
      </c>
      <c r="H107" s="1">
        <v>1714.8</v>
      </c>
    </row>
    <row r="108" spans="1:8" hidden="1" x14ac:dyDescent="0.3">
      <c r="A108">
        <v>14000</v>
      </c>
      <c r="B108" t="str">
        <f t="shared" si="4"/>
        <v>01000</v>
      </c>
      <c r="C108" t="str">
        <f t="shared" si="5"/>
        <v>0000114614</v>
      </c>
      <c r="D108" t="str">
        <f>"5011660"</f>
        <v>5011660</v>
      </c>
      <c r="E108" t="s">
        <v>50</v>
      </c>
      <c r="F108" s="1">
        <v>0</v>
      </c>
      <c r="G108" s="1">
        <v>0</v>
      </c>
      <c r="H108" s="1">
        <v>0</v>
      </c>
    </row>
    <row r="109" spans="1:8" hidden="1" x14ac:dyDescent="0.3">
      <c r="A109">
        <v>14000</v>
      </c>
      <c r="B109" t="str">
        <f t="shared" si="4"/>
        <v>01000</v>
      </c>
      <c r="C109" t="str">
        <f t="shared" si="5"/>
        <v>0000114614</v>
      </c>
      <c r="D109" t="str">
        <f>"5012170"</f>
        <v>5012170</v>
      </c>
      <c r="E109" t="s">
        <v>56</v>
      </c>
      <c r="F109" s="1">
        <v>0</v>
      </c>
      <c r="G109" s="1">
        <v>0</v>
      </c>
      <c r="H109" s="1">
        <v>0</v>
      </c>
    </row>
    <row r="110" spans="1:8" hidden="1" x14ac:dyDescent="0.3">
      <c r="A110">
        <v>14000</v>
      </c>
      <c r="B110" t="str">
        <f t="shared" si="4"/>
        <v>01000</v>
      </c>
      <c r="C110" t="str">
        <f>"0000114804"</f>
        <v>0000114804</v>
      </c>
      <c r="D110" t="str">
        <f>"101010"</f>
        <v>101010</v>
      </c>
      <c r="E110" t="s">
        <v>27</v>
      </c>
      <c r="F110" s="1">
        <v>0</v>
      </c>
      <c r="G110" s="1">
        <v>0</v>
      </c>
      <c r="H110" s="1">
        <v>0</v>
      </c>
    </row>
    <row r="111" spans="1:8" hidden="1" x14ac:dyDescent="0.3">
      <c r="A111">
        <v>14000</v>
      </c>
      <c r="B111" t="str">
        <f t="shared" si="4"/>
        <v>01000</v>
      </c>
      <c r="C111" t="str">
        <f>"0000114805"</f>
        <v>0000114805</v>
      </c>
      <c r="D111" t="str">
        <f>"101010"</f>
        <v>101010</v>
      </c>
      <c r="E111" t="s">
        <v>27</v>
      </c>
      <c r="F111" s="1">
        <v>0</v>
      </c>
      <c r="G111" s="1">
        <v>0</v>
      </c>
      <c r="H111" s="1">
        <v>0</v>
      </c>
    </row>
    <row r="112" spans="1:8" hidden="1" x14ac:dyDescent="0.3">
      <c r="A112">
        <v>14000</v>
      </c>
      <c r="B112" t="str">
        <f t="shared" si="4"/>
        <v>01000</v>
      </c>
      <c r="C112" t="str">
        <f>"0000115183"</f>
        <v>0000115183</v>
      </c>
      <c r="D112" t="str">
        <f>"101010"</f>
        <v>101010</v>
      </c>
      <c r="E112" t="s">
        <v>27</v>
      </c>
      <c r="F112" s="1">
        <v>-98534</v>
      </c>
      <c r="G112" s="1">
        <v>-38223</v>
      </c>
      <c r="H112" s="1">
        <v>-136757</v>
      </c>
    </row>
    <row r="113" spans="1:8" hidden="1" x14ac:dyDescent="0.3">
      <c r="A113">
        <v>14000</v>
      </c>
      <c r="B113" t="str">
        <f t="shared" si="4"/>
        <v>01000</v>
      </c>
      <c r="C113" t="str">
        <f>"0000115183"</f>
        <v>0000115183</v>
      </c>
      <c r="D113" t="str">
        <f>"205025"</f>
        <v>205025</v>
      </c>
      <c r="E113" t="s">
        <v>29</v>
      </c>
      <c r="F113" s="1">
        <v>0</v>
      </c>
      <c r="G113" s="1">
        <v>0</v>
      </c>
      <c r="H113" s="1">
        <v>0</v>
      </c>
    </row>
    <row r="114" spans="1:8" hidden="1" x14ac:dyDescent="0.3">
      <c r="A114">
        <v>14000</v>
      </c>
      <c r="B114" t="str">
        <f t="shared" si="4"/>
        <v>01000</v>
      </c>
      <c r="C114" t="str">
        <f>"0000115183"</f>
        <v>0000115183</v>
      </c>
      <c r="D114" t="str">
        <f>"5014520"</f>
        <v>5014520</v>
      </c>
      <c r="E114" t="s">
        <v>111</v>
      </c>
      <c r="F114" s="1">
        <v>98534</v>
      </c>
      <c r="G114" s="1">
        <v>38223</v>
      </c>
      <c r="H114" s="1">
        <v>136757</v>
      </c>
    </row>
    <row r="115" spans="1:8" hidden="1" x14ac:dyDescent="0.3">
      <c r="A115">
        <v>14000</v>
      </c>
      <c r="B115" t="str">
        <f t="shared" si="4"/>
        <v>01000</v>
      </c>
      <c r="C115" t="str">
        <f>"0000115921"</f>
        <v>0000115921</v>
      </c>
      <c r="D115" t="str">
        <f>"101010"</f>
        <v>101010</v>
      </c>
      <c r="E115" t="s">
        <v>27</v>
      </c>
      <c r="F115" s="1">
        <v>-916066</v>
      </c>
      <c r="G115" s="1">
        <v>0</v>
      </c>
      <c r="H115" s="1">
        <v>-916066</v>
      </c>
    </row>
    <row r="116" spans="1:8" hidden="1" x14ac:dyDescent="0.3">
      <c r="A116">
        <v>14000</v>
      </c>
      <c r="B116" t="str">
        <f t="shared" si="4"/>
        <v>01000</v>
      </c>
      <c r="C116" t="str">
        <f>"0000115921"</f>
        <v>0000115921</v>
      </c>
      <c r="D116" t="str">
        <f>"205025"</f>
        <v>205025</v>
      </c>
      <c r="E116" t="s">
        <v>29</v>
      </c>
      <c r="F116" s="1">
        <v>0</v>
      </c>
      <c r="G116" s="1">
        <v>0</v>
      </c>
      <c r="H116" s="1">
        <v>0</v>
      </c>
    </row>
    <row r="117" spans="1:8" hidden="1" x14ac:dyDescent="0.3">
      <c r="A117">
        <v>14000</v>
      </c>
      <c r="B117" t="str">
        <f t="shared" si="4"/>
        <v>01000</v>
      </c>
      <c r="C117" t="str">
        <f>"0000115921"</f>
        <v>0000115921</v>
      </c>
      <c r="D117" t="str">
        <f>"5014310"</f>
        <v>5014310</v>
      </c>
      <c r="E117" t="s">
        <v>112</v>
      </c>
      <c r="F117" s="1">
        <v>916066</v>
      </c>
      <c r="G117" s="1">
        <v>0</v>
      </c>
      <c r="H117" s="1">
        <v>916066</v>
      </c>
    </row>
    <row r="118" spans="1:8" hidden="1" x14ac:dyDescent="0.3">
      <c r="A118">
        <v>14000</v>
      </c>
      <c r="B118" t="str">
        <f t="shared" si="4"/>
        <v>01000</v>
      </c>
      <c r="C118" t="str">
        <f>"0000116058"</f>
        <v>0000116058</v>
      </c>
      <c r="D118" t="str">
        <f>"101010"</f>
        <v>101010</v>
      </c>
      <c r="E118" t="s">
        <v>27</v>
      </c>
      <c r="F118" s="1">
        <v>0</v>
      </c>
      <c r="G118" s="1">
        <v>0</v>
      </c>
      <c r="H118" s="1">
        <v>0</v>
      </c>
    </row>
    <row r="119" spans="1:8" hidden="1" x14ac:dyDescent="0.3">
      <c r="A119">
        <v>14000</v>
      </c>
      <c r="B119" t="str">
        <f t="shared" si="4"/>
        <v>01000</v>
      </c>
      <c r="C119" t="str">
        <f>"0000116058"</f>
        <v>0000116058</v>
      </c>
      <c r="D119" t="str">
        <f>"5011120"</f>
        <v>5011120</v>
      </c>
      <c r="E119" t="s">
        <v>36</v>
      </c>
      <c r="F119" s="1">
        <v>0</v>
      </c>
      <c r="G119" s="1">
        <v>0</v>
      </c>
      <c r="H119" s="1">
        <v>0</v>
      </c>
    </row>
    <row r="120" spans="1:8" hidden="1" x14ac:dyDescent="0.3">
      <c r="A120">
        <v>14000</v>
      </c>
      <c r="B120" t="str">
        <f t="shared" si="4"/>
        <v>01000</v>
      </c>
      <c r="C120" t="str">
        <f>"0000116058"</f>
        <v>0000116058</v>
      </c>
      <c r="D120" t="str">
        <f>"5011410"</f>
        <v>5011410</v>
      </c>
      <c r="E120" t="s">
        <v>47</v>
      </c>
      <c r="F120" s="1">
        <v>0</v>
      </c>
      <c r="G120" s="1">
        <v>0</v>
      </c>
      <c r="H120" s="1">
        <v>0</v>
      </c>
    </row>
    <row r="121" spans="1:8" hidden="1" x14ac:dyDescent="0.3">
      <c r="A121">
        <v>14000</v>
      </c>
      <c r="B121" t="str">
        <f t="shared" si="4"/>
        <v>01000</v>
      </c>
      <c r="C121" t="str">
        <f>"0000116421"</f>
        <v>0000116421</v>
      </c>
      <c r="D121" t="str">
        <f>"101010"</f>
        <v>101010</v>
      </c>
      <c r="E121" t="s">
        <v>27</v>
      </c>
      <c r="F121" s="1">
        <v>0</v>
      </c>
      <c r="G121" s="1">
        <v>0</v>
      </c>
      <c r="H121" s="1">
        <v>0</v>
      </c>
    </row>
    <row r="122" spans="1:8" hidden="1" x14ac:dyDescent="0.3">
      <c r="A122">
        <v>14000</v>
      </c>
      <c r="B122" t="str">
        <f t="shared" si="4"/>
        <v>01000</v>
      </c>
      <c r="C122" t="str">
        <f>"0000116422"</f>
        <v>0000116422</v>
      </c>
      <c r="D122" t="str">
        <f>"101010"</f>
        <v>101010</v>
      </c>
      <c r="E122" t="s">
        <v>27</v>
      </c>
      <c r="F122" s="1">
        <v>0</v>
      </c>
      <c r="G122" s="1">
        <v>0</v>
      </c>
      <c r="H122" s="1">
        <v>0</v>
      </c>
    </row>
    <row r="123" spans="1:8" hidden="1" x14ac:dyDescent="0.3">
      <c r="A123">
        <v>14000</v>
      </c>
      <c r="B123" t="str">
        <f t="shared" si="4"/>
        <v>01000</v>
      </c>
      <c r="C123" t="str">
        <f>"0000116456"</f>
        <v>0000116456</v>
      </c>
      <c r="D123" t="str">
        <f>"101010"</f>
        <v>101010</v>
      </c>
      <c r="E123" t="s">
        <v>27</v>
      </c>
      <c r="F123" s="1">
        <v>0</v>
      </c>
      <c r="G123" s="1">
        <v>0</v>
      </c>
      <c r="H123" s="1">
        <v>0</v>
      </c>
    </row>
    <row r="124" spans="1:8" hidden="1" x14ac:dyDescent="0.3">
      <c r="A124">
        <v>14000</v>
      </c>
      <c r="B124" t="str">
        <f t="shared" si="4"/>
        <v>01000</v>
      </c>
      <c r="C124" t="str">
        <f t="shared" ref="C124:C132" si="6">"0000116830"</f>
        <v>0000116830</v>
      </c>
      <c r="D124" t="str">
        <f>"101010"</f>
        <v>101010</v>
      </c>
      <c r="E124" t="s">
        <v>27</v>
      </c>
      <c r="F124" s="1">
        <v>0</v>
      </c>
      <c r="G124" s="1">
        <v>0</v>
      </c>
      <c r="H124" s="1">
        <v>0</v>
      </c>
    </row>
    <row r="125" spans="1:8" hidden="1" x14ac:dyDescent="0.3">
      <c r="A125">
        <v>14000</v>
      </c>
      <c r="B125" t="str">
        <f t="shared" si="4"/>
        <v>01000</v>
      </c>
      <c r="C125" t="str">
        <f t="shared" si="6"/>
        <v>0000116830</v>
      </c>
      <c r="D125" t="str">
        <f>"205025"</f>
        <v>205025</v>
      </c>
      <c r="E125" t="s">
        <v>29</v>
      </c>
      <c r="F125" s="1">
        <v>0</v>
      </c>
      <c r="G125" s="1">
        <v>0</v>
      </c>
      <c r="H125" s="1">
        <v>0</v>
      </c>
    </row>
    <row r="126" spans="1:8" hidden="1" x14ac:dyDescent="0.3">
      <c r="A126">
        <v>14000</v>
      </c>
      <c r="B126" t="str">
        <f t="shared" si="4"/>
        <v>01000</v>
      </c>
      <c r="C126" t="str">
        <f t="shared" si="6"/>
        <v>0000116830</v>
      </c>
      <c r="D126" t="str">
        <f>"5012170"</f>
        <v>5012170</v>
      </c>
      <c r="E126" t="s">
        <v>56</v>
      </c>
      <c r="F126" s="1">
        <v>0</v>
      </c>
      <c r="G126" s="1">
        <v>0</v>
      </c>
      <c r="H126" s="1">
        <v>0</v>
      </c>
    </row>
    <row r="127" spans="1:8" hidden="1" x14ac:dyDescent="0.3">
      <c r="A127">
        <v>14000</v>
      </c>
      <c r="B127" t="str">
        <f t="shared" si="4"/>
        <v>01000</v>
      </c>
      <c r="C127" t="str">
        <f t="shared" si="6"/>
        <v>0000116830</v>
      </c>
      <c r="D127" t="str">
        <f>"5013120"</f>
        <v>5013120</v>
      </c>
      <c r="E127" t="s">
        <v>80</v>
      </c>
      <c r="F127" s="1">
        <v>0</v>
      </c>
      <c r="G127" s="1">
        <v>0</v>
      </c>
      <c r="H127" s="1">
        <v>0</v>
      </c>
    </row>
    <row r="128" spans="1:8" hidden="1" x14ac:dyDescent="0.3">
      <c r="A128">
        <v>14000</v>
      </c>
      <c r="B128" t="str">
        <f t="shared" si="4"/>
        <v>01000</v>
      </c>
      <c r="C128" t="str">
        <f t="shared" si="6"/>
        <v>0000116830</v>
      </c>
      <c r="D128" t="str">
        <f>"5013420"</f>
        <v>5013420</v>
      </c>
      <c r="E128" t="s">
        <v>113</v>
      </c>
      <c r="F128" s="1">
        <v>0</v>
      </c>
      <c r="G128" s="1">
        <v>0</v>
      </c>
      <c r="H128" s="1">
        <v>0</v>
      </c>
    </row>
    <row r="129" spans="1:8" hidden="1" x14ac:dyDescent="0.3">
      <c r="A129">
        <v>14000</v>
      </c>
      <c r="B129" t="str">
        <f t="shared" si="4"/>
        <v>01000</v>
      </c>
      <c r="C129" t="str">
        <f t="shared" si="6"/>
        <v>0000116830</v>
      </c>
      <c r="D129" t="str">
        <f>"5013520"</f>
        <v>5013520</v>
      </c>
      <c r="E129" t="s">
        <v>114</v>
      </c>
      <c r="F129" s="1">
        <v>0</v>
      </c>
      <c r="G129" s="1">
        <v>0</v>
      </c>
      <c r="H129" s="1">
        <v>0</v>
      </c>
    </row>
    <row r="130" spans="1:8" hidden="1" x14ac:dyDescent="0.3">
      <c r="A130">
        <v>14000</v>
      </c>
      <c r="B130" t="str">
        <f t="shared" si="4"/>
        <v>01000</v>
      </c>
      <c r="C130" t="str">
        <f t="shared" si="6"/>
        <v>0000116830</v>
      </c>
      <c r="D130" t="str">
        <f>"5013650"</f>
        <v>5013650</v>
      </c>
      <c r="E130" t="s">
        <v>83</v>
      </c>
      <c r="F130" s="1">
        <v>0</v>
      </c>
      <c r="G130" s="1">
        <v>0</v>
      </c>
      <c r="H130" s="1">
        <v>0</v>
      </c>
    </row>
    <row r="131" spans="1:8" hidden="1" x14ac:dyDescent="0.3">
      <c r="A131">
        <v>14000</v>
      </c>
      <c r="B131" t="str">
        <f t="shared" si="4"/>
        <v>01000</v>
      </c>
      <c r="C131" t="str">
        <f t="shared" si="6"/>
        <v>0000116830</v>
      </c>
      <c r="D131" t="str">
        <f>"5022160"</f>
        <v>5022160</v>
      </c>
      <c r="E131" t="s">
        <v>98</v>
      </c>
      <c r="F131" s="1">
        <v>0</v>
      </c>
      <c r="G131" s="1">
        <v>0</v>
      </c>
      <c r="H131" s="1">
        <v>0</v>
      </c>
    </row>
    <row r="132" spans="1:8" hidden="1" x14ac:dyDescent="0.3">
      <c r="A132">
        <v>14000</v>
      </c>
      <c r="B132" t="str">
        <f t="shared" si="4"/>
        <v>01000</v>
      </c>
      <c r="C132" t="str">
        <f t="shared" si="6"/>
        <v>0000116830</v>
      </c>
      <c r="D132" t="str">
        <f>"5022320"</f>
        <v>5022320</v>
      </c>
      <c r="E132" t="s">
        <v>103</v>
      </c>
      <c r="F132" s="1">
        <v>0</v>
      </c>
      <c r="G132" s="1">
        <v>0</v>
      </c>
      <c r="H132" s="1">
        <v>0</v>
      </c>
    </row>
    <row r="133" spans="1:8" hidden="1" x14ac:dyDescent="0.3">
      <c r="A133">
        <v>14000</v>
      </c>
      <c r="B133" t="str">
        <f t="shared" si="4"/>
        <v>01000</v>
      </c>
      <c r="C133" t="str">
        <f t="shared" ref="C133:C162" si="7">"0000117106"</f>
        <v>0000117106</v>
      </c>
      <c r="D133" t="str">
        <f>"101010"</f>
        <v>101010</v>
      </c>
      <c r="E133" t="s">
        <v>27</v>
      </c>
      <c r="F133" s="1">
        <v>-65233.91</v>
      </c>
      <c r="G133" s="1">
        <v>-3321.77</v>
      </c>
      <c r="H133" s="1">
        <v>-68555.679999999993</v>
      </c>
    </row>
    <row r="134" spans="1:8" hidden="1" x14ac:dyDescent="0.3">
      <c r="A134">
        <v>14000</v>
      </c>
      <c r="B134" t="str">
        <f t="shared" si="4"/>
        <v>01000</v>
      </c>
      <c r="C134" t="str">
        <f t="shared" si="7"/>
        <v>0000117106</v>
      </c>
      <c r="D134" t="str">
        <f>"205025"</f>
        <v>205025</v>
      </c>
      <c r="E134" t="s">
        <v>29</v>
      </c>
      <c r="F134" s="1">
        <v>0</v>
      </c>
      <c r="G134" s="1">
        <v>0</v>
      </c>
      <c r="H134" s="1">
        <v>0</v>
      </c>
    </row>
    <row r="135" spans="1:8" hidden="1" x14ac:dyDescent="0.3">
      <c r="A135">
        <v>14000</v>
      </c>
      <c r="B135" t="str">
        <f t="shared" si="4"/>
        <v>01000</v>
      </c>
      <c r="C135" t="str">
        <f t="shared" si="7"/>
        <v>0000117106</v>
      </c>
      <c r="D135" t="str">
        <f>"4009071"</f>
        <v>4009071</v>
      </c>
      <c r="E135" t="s">
        <v>110</v>
      </c>
      <c r="F135" s="1">
        <v>-2139.3000000000002</v>
      </c>
      <c r="G135" s="1">
        <v>0</v>
      </c>
      <c r="H135" s="1">
        <v>-2139.3000000000002</v>
      </c>
    </row>
    <row r="136" spans="1:8" hidden="1" x14ac:dyDescent="0.3">
      <c r="A136">
        <v>14000</v>
      </c>
      <c r="B136" t="str">
        <f t="shared" si="4"/>
        <v>01000</v>
      </c>
      <c r="C136" t="str">
        <f t="shared" si="7"/>
        <v>0000117106</v>
      </c>
      <c r="D136" t="str">
        <f>"5011110"</f>
        <v>5011110</v>
      </c>
      <c r="E136" t="s">
        <v>35</v>
      </c>
      <c r="F136" s="1">
        <v>4103.1000000000004</v>
      </c>
      <c r="G136" s="1">
        <v>156.37</v>
      </c>
      <c r="H136" s="1">
        <v>4259.47</v>
      </c>
    </row>
    <row r="137" spans="1:8" hidden="1" x14ac:dyDescent="0.3">
      <c r="A137">
        <v>14000</v>
      </c>
      <c r="B137" t="str">
        <f t="shared" si="4"/>
        <v>01000</v>
      </c>
      <c r="C137" t="str">
        <f t="shared" si="7"/>
        <v>0000117106</v>
      </c>
      <c r="D137" t="str">
        <f>"5011120"</f>
        <v>5011120</v>
      </c>
      <c r="E137" t="s">
        <v>36</v>
      </c>
      <c r="F137" s="1">
        <v>3152.06</v>
      </c>
      <c r="G137" s="1">
        <v>292.63</v>
      </c>
      <c r="H137" s="1">
        <v>3444.69</v>
      </c>
    </row>
    <row r="138" spans="1:8" hidden="1" x14ac:dyDescent="0.3">
      <c r="A138">
        <v>14000</v>
      </c>
      <c r="B138" t="str">
        <f t="shared" si="4"/>
        <v>01000</v>
      </c>
      <c r="C138" t="str">
        <f t="shared" si="7"/>
        <v>0000117106</v>
      </c>
      <c r="D138" t="str">
        <f>"5011140"</f>
        <v>5011140</v>
      </c>
      <c r="E138" t="s">
        <v>37</v>
      </c>
      <c r="F138" s="1">
        <v>425.15</v>
      </c>
      <c r="G138" s="1">
        <v>16.170000000000002</v>
      </c>
      <c r="H138" s="1">
        <v>441.32</v>
      </c>
    </row>
    <row r="139" spans="1:8" hidden="1" x14ac:dyDescent="0.3">
      <c r="A139">
        <v>14000</v>
      </c>
      <c r="B139" t="str">
        <f t="shared" si="4"/>
        <v>01000</v>
      </c>
      <c r="C139" t="str">
        <f t="shared" si="7"/>
        <v>0000117106</v>
      </c>
      <c r="D139" t="str">
        <f>"5011150"</f>
        <v>5011150</v>
      </c>
      <c r="E139" t="s">
        <v>38</v>
      </c>
      <c r="F139" s="1">
        <v>9154.16</v>
      </c>
      <c r="G139" s="1">
        <v>364.9</v>
      </c>
      <c r="H139" s="1">
        <v>9519.06</v>
      </c>
    </row>
    <row r="140" spans="1:8" hidden="1" x14ac:dyDescent="0.3">
      <c r="A140">
        <v>14000</v>
      </c>
      <c r="B140" t="str">
        <f t="shared" ref="B140:B203" si="8">"01000"</f>
        <v>01000</v>
      </c>
      <c r="C140" t="str">
        <f t="shared" si="7"/>
        <v>0000117106</v>
      </c>
      <c r="D140" t="str">
        <f>"5011160"</f>
        <v>5011160</v>
      </c>
      <c r="E140" t="s">
        <v>39</v>
      </c>
      <c r="F140" s="1">
        <v>356.4</v>
      </c>
      <c r="G140" s="1">
        <v>13.52</v>
      </c>
      <c r="H140" s="1">
        <v>369.92</v>
      </c>
    </row>
    <row r="141" spans="1:8" hidden="1" x14ac:dyDescent="0.3">
      <c r="A141">
        <v>14000</v>
      </c>
      <c r="B141" t="str">
        <f t="shared" si="8"/>
        <v>01000</v>
      </c>
      <c r="C141" t="str">
        <f t="shared" si="7"/>
        <v>0000117106</v>
      </c>
      <c r="D141" t="str">
        <f>"5011170"</f>
        <v>5011170</v>
      </c>
      <c r="E141" t="s">
        <v>40</v>
      </c>
      <c r="F141" s="1">
        <v>193.86</v>
      </c>
      <c r="G141" s="1">
        <v>7.36</v>
      </c>
      <c r="H141" s="1">
        <v>201.22</v>
      </c>
    </row>
    <row r="142" spans="1:8" hidden="1" x14ac:dyDescent="0.3">
      <c r="A142">
        <v>14000</v>
      </c>
      <c r="B142" t="str">
        <f t="shared" si="8"/>
        <v>01000</v>
      </c>
      <c r="C142" t="str">
        <f t="shared" si="7"/>
        <v>0000117106</v>
      </c>
      <c r="D142" t="str">
        <f>"5011230"</f>
        <v>5011230</v>
      </c>
      <c r="E142" t="s">
        <v>43</v>
      </c>
      <c r="F142" s="1">
        <v>31893.35</v>
      </c>
      <c r="G142" s="1">
        <v>1206.57</v>
      </c>
      <c r="H142" s="1">
        <v>33099.919999999998</v>
      </c>
    </row>
    <row r="143" spans="1:8" hidden="1" x14ac:dyDescent="0.3">
      <c r="A143">
        <v>14000</v>
      </c>
      <c r="B143" t="str">
        <f t="shared" si="8"/>
        <v>01000</v>
      </c>
      <c r="C143" t="str">
        <f t="shared" si="7"/>
        <v>0000117106</v>
      </c>
      <c r="D143" t="str">
        <f>"5011310"</f>
        <v>5011310</v>
      </c>
      <c r="E143" t="s">
        <v>45</v>
      </c>
      <c r="F143" s="1">
        <v>420</v>
      </c>
      <c r="G143" s="1">
        <v>277</v>
      </c>
      <c r="H143" s="1">
        <v>697</v>
      </c>
    </row>
    <row r="144" spans="1:8" hidden="1" x14ac:dyDescent="0.3">
      <c r="A144">
        <v>14000</v>
      </c>
      <c r="B144" t="str">
        <f t="shared" si="8"/>
        <v>01000</v>
      </c>
      <c r="C144" t="str">
        <f t="shared" si="7"/>
        <v>0000117106</v>
      </c>
      <c r="D144" t="str">
        <f>"5011380"</f>
        <v>5011380</v>
      </c>
      <c r="E144" t="s">
        <v>46</v>
      </c>
      <c r="F144" s="1">
        <v>0</v>
      </c>
      <c r="G144" s="1">
        <v>0</v>
      </c>
      <c r="H144" s="1">
        <v>0</v>
      </c>
    </row>
    <row r="145" spans="1:8" hidden="1" x14ac:dyDescent="0.3">
      <c r="A145">
        <v>14000</v>
      </c>
      <c r="B145" t="str">
        <f t="shared" si="8"/>
        <v>01000</v>
      </c>
      <c r="C145" t="str">
        <f t="shared" si="7"/>
        <v>0000117106</v>
      </c>
      <c r="D145" t="str">
        <f>"5011410"</f>
        <v>5011410</v>
      </c>
      <c r="E145" t="s">
        <v>47</v>
      </c>
      <c r="F145" s="1">
        <v>11789.5</v>
      </c>
      <c r="G145" s="1">
        <v>969.15</v>
      </c>
      <c r="H145" s="1">
        <v>12758.65</v>
      </c>
    </row>
    <row r="146" spans="1:8" hidden="1" x14ac:dyDescent="0.3">
      <c r="A146">
        <v>14000</v>
      </c>
      <c r="B146" t="str">
        <f t="shared" si="8"/>
        <v>01000</v>
      </c>
      <c r="C146" t="str">
        <f t="shared" si="7"/>
        <v>0000117106</v>
      </c>
      <c r="D146" t="str">
        <f>"5011660"</f>
        <v>5011660</v>
      </c>
      <c r="E146" t="s">
        <v>50</v>
      </c>
      <c r="F146" s="1">
        <v>476.39</v>
      </c>
      <c r="G146" s="1">
        <v>18.100000000000001</v>
      </c>
      <c r="H146" s="1">
        <v>494.49</v>
      </c>
    </row>
    <row r="147" spans="1:8" hidden="1" x14ac:dyDescent="0.3">
      <c r="A147">
        <v>14000</v>
      </c>
      <c r="B147" t="str">
        <f t="shared" si="8"/>
        <v>01000</v>
      </c>
      <c r="C147" t="str">
        <f t="shared" si="7"/>
        <v>0000117106</v>
      </c>
      <c r="D147" t="str">
        <f>"5012110"</f>
        <v>5012110</v>
      </c>
      <c r="E147" t="s">
        <v>51</v>
      </c>
      <c r="F147" s="1">
        <v>2.86</v>
      </c>
      <c r="G147" s="1">
        <v>0</v>
      </c>
      <c r="H147" s="1">
        <v>2.86</v>
      </c>
    </row>
    <row r="148" spans="1:8" hidden="1" x14ac:dyDescent="0.3">
      <c r="A148">
        <v>14000</v>
      </c>
      <c r="B148" t="str">
        <f t="shared" si="8"/>
        <v>01000</v>
      </c>
      <c r="C148" t="str">
        <f t="shared" si="7"/>
        <v>0000117106</v>
      </c>
      <c r="D148" t="str">
        <f>"5012160"</f>
        <v>5012160</v>
      </c>
      <c r="E148" t="s">
        <v>55</v>
      </c>
      <c r="F148" s="1">
        <v>403.62</v>
      </c>
      <c r="G148" s="1">
        <v>0</v>
      </c>
      <c r="H148" s="1">
        <v>403.62</v>
      </c>
    </row>
    <row r="149" spans="1:8" hidden="1" x14ac:dyDescent="0.3">
      <c r="A149">
        <v>14000</v>
      </c>
      <c r="B149" t="str">
        <f t="shared" si="8"/>
        <v>01000</v>
      </c>
      <c r="C149" t="str">
        <f t="shared" si="7"/>
        <v>0000117106</v>
      </c>
      <c r="D149" t="str">
        <f>"5012170"</f>
        <v>5012170</v>
      </c>
      <c r="E149" t="s">
        <v>56</v>
      </c>
      <c r="F149" s="1">
        <v>0</v>
      </c>
      <c r="G149" s="1">
        <v>0</v>
      </c>
      <c r="H149" s="1">
        <v>0</v>
      </c>
    </row>
    <row r="150" spans="1:8" hidden="1" x14ac:dyDescent="0.3">
      <c r="A150">
        <v>14000</v>
      </c>
      <c r="B150" t="str">
        <f t="shared" si="8"/>
        <v>01000</v>
      </c>
      <c r="C150" t="str">
        <f t="shared" si="7"/>
        <v>0000117106</v>
      </c>
      <c r="D150" t="str">
        <f>"5012220"</f>
        <v>5012220</v>
      </c>
      <c r="E150" t="s">
        <v>59</v>
      </c>
      <c r="F150" s="1">
        <v>0.64</v>
      </c>
      <c r="G150" s="1">
        <v>0</v>
      </c>
      <c r="H150" s="1">
        <v>0.64</v>
      </c>
    </row>
    <row r="151" spans="1:8" hidden="1" x14ac:dyDescent="0.3">
      <c r="A151">
        <v>14000</v>
      </c>
      <c r="B151" t="str">
        <f t="shared" si="8"/>
        <v>01000</v>
      </c>
      <c r="C151" t="str">
        <f t="shared" si="7"/>
        <v>0000117106</v>
      </c>
      <c r="D151" t="str">
        <f>"5012240"</f>
        <v>5012240</v>
      </c>
      <c r="E151" t="s">
        <v>60</v>
      </c>
      <c r="F151" s="1">
        <v>82.5</v>
      </c>
      <c r="G151" s="1">
        <v>0</v>
      </c>
      <c r="H151" s="1">
        <v>82.5</v>
      </c>
    </row>
    <row r="152" spans="1:8" hidden="1" x14ac:dyDescent="0.3">
      <c r="A152">
        <v>14000</v>
      </c>
      <c r="B152" t="str">
        <f t="shared" si="8"/>
        <v>01000</v>
      </c>
      <c r="C152" t="str">
        <f t="shared" si="7"/>
        <v>0000117106</v>
      </c>
      <c r="D152" t="str">
        <f>"5012440"</f>
        <v>5012440</v>
      </c>
      <c r="E152" t="s">
        <v>62</v>
      </c>
      <c r="F152" s="1">
        <v>360.94</v>
      </c>
      <c r="G152" s="1">
        <v>0</v>
      </c>
      <c r="H152" s="1">
        <v>360.94</v>
      </c>
    </row>
    <row r="153" spans="1:8" hidden="1" x14ac:dyDescent="0.3">
      <c r="A153">
        <v>14000</v>
      </c>
      <c r="B153" t="str">
        <f t="shared" si="8"/>
        <v>01000</v>
      </c>
      <c r="C153" t="str">
        <f t="shared" si="7"/>
        <v>0000117106</v>
      </c>
      <c r="D153" t="str">
        <f>"5012520"</f>
        <v>5012520</v>
      </c>
      <c r="E153" t="s">
        <v>63</v>
      </c>
      <c r="F153" s="1">
        <v>7.05</v>
      </c>
      <c r="G153" s="1">
        <v>0</v>
      </c>
      <c r="H153" s="1">
        <v>7.05</v>
      </c>
    </row>
    <row r="154" spans="1:8" hidden="1" x14ac:dyDescent="0.3">
      <c r="A154">
        <v>14000</v>
      </c>
      <c r="B154" t="str">
        <f t="shared" si="8"/>
        <v>01000</v>
      </c>
      <c r="C154" t="str">
        <f t="shared" si="7"/>
        <v>0000117106</v>
      </c>
      <c r="D154" t="str">
        <f>"5012780"</f>
        <v>5012780</v>
      </c>
      <c r="E154" t="s">
        <v>72</v>
      </c>
      <c r="F154" s="1">
        <v>1169.6600000000001</v>
      </c>
      <c r="G154" s="1">
        <v>0</v>
      </c>
      <c r="H154" s="1">
        <v>1169.6600000000001</v>
      </c>
    </row>
    <row r="155" spans="1:8" hidden="1" x14ac:dyDescent="0.3">
      <c r="A155">
        <v>14000</v>
      </c>
      <c r="B155" t="str">
        <f t="shared" si="8"/>
        <v>01000</v>
      </c>
      <c r="C155" t="str">
        <f t="shared" si="7"/>
        <v>0000117106</v>
      </c>
      <c r="D155" t="str">
        <f>"5013120"</f>
        <v>5013120</v>
      </c>
      <c r="E155" t="s">
        <v>80</v>
      </c>
      <c r="F155" s="1">
        <v>22.14</v>
      </c>
      <c r="G155" s="1">
        <v>0</v>
      </c>
      <c r="H155" s="1">
        <v>22.14</v>
      </c>
    </row>
    <row r="156" spans="1:8" hidden="1" x14ac:dyDescent="0.3">
      <c r="A156">
        <v>14000</v>
      </c>
      <c r="B156" t="str">
        <f t="shared" si="8"/>
        <v>01000</v>
      </c>
      <c r="C156" t="str">
        <f t="shared" si="7"/>
        <v>0000117106</v>
      </c>
      <c r="D156" t="str">
        <f>"5013650"</f>
        <v>5013650</v>
      </c>
      <c r="E156" t="s">
        <v>83</v>
      </c>
      <c r="F156" s="1">
        <v>0.18</v>
      </c>
      <c r="G156" s="1">
        <v>0</v>
      </c>
      <c r="H156" s="1">
        <v>0.18</v>
      </c>
    </row>
    <row r="157" spans="1:8" hidden="1" x14ac:dyDescent="0.3">
      <c r="A157">
        <v>14000</v>
      </c>
      <c r="B157" t="str">
        <f t="shared" si="8"/>
        <v>01000</v>
      </c>
      <c r="C157" t="str">
        <f t="shared" si="7"/>
        <v>0000117106</v>
      </c>
      <c r="D157" t="str">
        <f>"5015380"</f>
        <v>5015380</v>
      </c>
      <c r="E157" t="s">
        <v>91</v>
      </c>
      <c r="F157" s="1">
        <v>2040.45</v>
      </c>
      <c r="G157" s="1">
        <v>0</v>
      </c>
      <c r="H157" s="1">
        <v>2040.45</v>
      </c>
    </row>
    <row r="158" spans="1:8" hidden="1" x14ac:dyDescent="0.3">
      <c r="A158">
        <v>14000</v>
      </c>
      <c r="B158" t="str">
        <f t="shared" si="8"/>
        <v>01000</v>
      </c>
      <c r="C158" t="str">
        <f t="shared" si="7"/>
        <v>0000117106</v>
      </c>
      <c r="D158" t="str">
        <f>"5015410"</f>
        <v>5015410</v>
      </c>
      <c r="E158" t="s">
        <v>93</v>
      </c>
      <c r="F158" s="1">
        <v>1047.45</v>
      </c>
      <c r="G158" s="1">
        <v>0</v>
      </c>
      <c r="H158" s="1">
        <v>1047.45</v>
      </c>
    </row>
    <row r="159" spans="1:8" hidden="1" x14ac:dyDescent="0.3">
      <c r="A159">
        <v>14000</v>
      </c>
      <c r="B159" t="str">
        <f t="shared" si="8"/>
        <v>01000</v>
      </c>
      <c r="C159" t="str">
        <f t="shared" si="7"/>
        <v>0000117106</v>
      </c>
      <c r="D159" t="str">
        <f>"5022160"</f>
        <v>5022160</v>
      </c>
      <c r="E159" t="s">
        <v>98</v>
      </c>
      <c r="F159" s="1">
        <v>107.5</v>
      </c>
      <c r="G159" s="1">
        <v>0</v>
      </c>
      <c r="H159" s="1">
        <v>107.5</v>
      </c>
    </row>
    <row r="160" spans="1:8" hidden="1" x14ac:dyDescent="0.3">
      <c r="A160">
        <v>14000</v>
      </c>
      <c r="B160" t="str">
        <f t="shared" si="8"/>
        <v>01000</v>
      </c>
      <c r="C160" t="str">
        <f t="shared" si="7"/>
        <v>0000117106</v>
      </c>
      <c r="D160" t="str">
        <f>"5022180"</f>
        <v>5022180</v>
      </c>
      <c r="E160" t="s">
        <v>100</v>
      </c>
      <c r="F160" s="1">
        <v>153.31</v>
      </c>
      <c r="G160" s="1">
        <v>0</v>
      </c>
      <c r="H160" s="1">
        <v>153.31</v>
      </c>
    </row>
    <row r="161" spans="1:8" hidden="1" x14ac:dyDescent="0.3">
      <c r="A161">
        <v>14000</v>
      </c>
      <c r="B161" t="str">
        <f t="shared" si="8"/>
        <v>01000</v>
      </c>
      <c r="C161" t="str">
        <f t="shared" si="7"/>
        <v>0000117106</v>
      </c>
      <c r="D161" t="str">
        <f>"5022240"</f>
        <v>5022240</v>
      </c>
      <c r="E161" t="s">
        <v>101</v>
      </c>
      <c r="F161" s="1">
        <v>10.94</v>
      </c>
      <c r="G161" s="1">
        <v>0</v>
      </c>
      <c r="H161" s="1">
        <v>10.94</v>
      </c>
    </row>
    <row r="162" spans="1:8" hidden="1" x14ac:dyDescent="0.3">
      <c r="A162">
        <v>14000</v>
      </c>
      <c r="B162" t="str">
        <f t="shared" si="8"/>
        <v>01000</v>
      </c>
      <c r="C162" t="str">
        <f t="shared" si="7"/>
        <v>0000117106</v>
      </c>
      <c r="D162" t="str">
        <f>"5022320"</f>
        <v>5022320</v>
      </c>
      <c r="E162" t="s">
        <v>103</v>
      </c>
      <c r="F162" s="1">
        <v>0</v>
      </c>
      <c r="G162" s="1">
        <v>0</v>
      </c>
      <c r="H162" s="1">
        <v>0</v>
      </c>
    </row>
    <row r="163" spans="1:8" hidden="1" x14ac:dyDescent="0.3">
      <c r="A163">
        <v>14000</v>
      </c>
      <c r="B163" t="str">
        <f t="shared" si="8"/>
        <v>01000</v>
      </c>
      <c r="C163" t="str">
        <f t="shared" ref="C163:C182" si="9">"0000117706"</f>
        <v>0000117706</v>
      </c>
      <c r="D163" t="str">
        <f>"101010"</f>
        <v>101010</v>
      </c>
      <c r="E163" t="s">
        <v>27</v>
      </c>
      <c r="F163" s="1">
        <v>-78801.039999999994</v>
      </c>
      <c r="G163" s="1">
        <v>-4651.22</v>
      </c>
      <c r="H163" s="1">
        <v>-83452.259999999995</v>
      </c>
    </row>
    <row r="164" spans="1:8" hidden="1" x14ac:dyDescent="0.3">
      <c r="A164">
        <v>14000</v>
      </c>
      <c r="B164" t="str">
        <f t="shared" si="8"/>
        <v>01000</v>
      </c>
      <c r="C164" t="str">
        <f t="shared" si="9"/>
        <v>0000117706</v>
      </c>
      <c r="D164" t="str">
        <f>"205025"</f>
        <v>205025</v>
      </c>
      <c r="E164" t="s">
        <v>29</v>
      </c>
      <c r="F164" s="1">
        <v>0</v>
      </c>
      <c r="G164" s="1">
        <v>0</v>
      </c>
      <c r="H164" s="1">
        <v>0</v>
      </c>
    </row>
    <row r="165" spans="1:8" hidden="1" x14ac:dyDescent="0.3">
      <c r="A165">
        <v>14000</v>
      </c>
      <c r="B165" t="str">
        <f t="shared" si="8"/>
        <v>01000</v>
      </c>
      <c r="C165" t="str">
        <f t="shared" si="9"/>
        <v>0000117706</v>
      </c>
      <c r="D165" t="str">
        <f>"5011110"</f>
        <v>5011110</v>
      </c>
      <c r="E165" t="s">
        <v>35</v>
      </c>
      <c r="F165" s="1">
        <v>6940.8</v>
      </c>
      <c r="G165" s="1">
        <v>433.8</v>
      </c>
      <c r="H165" s="1">
        <v>7374.6</v>
      </c>
    </row>
    <row r="166" spans="1:8" hidden="1" x14ac:dyDescent="0.3">
      <c r="A166">
        <v>14000</v>
      </c>
      <c r="B166" t="str">
        <f t="shared" si="8"/>
        <v>01000</v>
      </c>
      <c r="C166" t="str">
        <f t="shared" si="9"/>
        <v>0000117706</v>
      </c>
      <c r="D166" t="str">
        <f>"5011120"</f>
        <v>5011120</v>
      </c>
      <c r="E166" t="s">
        <v>36</v>
      </c>
      <c r="F166" s="1">
        <v>3487.54</v>
      </c>
      <c r="G166" s="1">
        <v>214.32</v>
      </c>
      <c r="H166" s="1">
        <v>3701.86</v>
      </c>
    </row>
    <row r="167" spans="1:8" hidden="1" x14ac:dyDescent="0.3">
      <c r="A167">
        <v>14000</v>
      </c>
      <c r="B167" t="str">
        <f t="shared" si="8"/>
        <v>01000</v>
      </c>
      <c r="C167" t="str">
        <f t="shared" si="9"/>
        <v>0000117706</v>
      </c>
      <c r="D167" t="str">
        <f>"5011140"</f>
        <v>5011140</v>
      </c>
      <c r="E167" t="s">
        <v>37</v>
      </c>
      <c r="F167" s="1">
        <v>643.20000000000005</v>
      </c>
      <c r="G167" s="1">
        <v>40.200000000000003</v>
      </c>
      <c r="H167" s="1">
        <v>683.4</v>
      </c>
    </row>
    <row r="168" spans="1:8" hidden="1" x14ac:dyDescent="0.3">
      <c r="A168">
        <v>14000</v>
      </c>
      <c r="B168" t="str">
        <f t="shared" si="8"/>
        <v>01000</v>
      </c>
      <c r="C168" t="str">
        <f t="shared" si="9"/>
        <v>0000117706</v>
      </c>
      <c r="D168" t="str">
        <f>"5011150"</f>
        <v>5011150</v>
      </c>
      <c r="E168" t="s">
        <v>38</v>
      </c>
      <c r="F168" s="1">
        <v>12614</v>
      </c>
      <c r="G168" s="1">
        <v>901</v>
      </c>
      <c r="H168" s="1">
        <v>13515</v>
      </c>
    </row>
    <row r="169" spans="1:8" hidden="1" x14ac:dyDescent="0.3">
      <c r="A169">
        <v>14000</v>
      </c>
      <c r="B169" t="str">
        <f t="shared" si="8"/>
        <v>01000</v>
      </c>
      <c r="C169" t="str">
        <f t="shared" si="9"/>
        <v>0000117706</v>
      </c>
      <c r="D169" t="str">
        <f>"5011160"</f>
        <v>5011160</v>
      </c>
      <c r="E169" t="s">
        <v>39</v>
      </c>
      <c r="F169" s="1">
        <v>537.6</v>
      </c>
      <c r="G169" s="1">
        <v>33.6</v>
      </c>
      <c r="H169" s="1">
        <v>571.20000000000005</v>
      </c>
    </row>
    <row r="170" spans="1:8" hidden="1" x14ac:dyDescent="0.3">
      <c r="A170">
        <v>14000</v>
      </c>
      <c r="B170" t="str">
        <f t="shared" si="8"/>
        <v>01000</v>
      </c>
      <c r="C170" t="str">
        <f t="shared" si="9"/>
        <v>0000117706</v>
      </c>
      <c r="D170" t="str">
        <f>"5011170"</f>
        <v>5011170</v>
      </c>
      <c r="E170" t="s">
        <v>40</v>
      </c>
      <c r="F170" s="1">
        <v>292.8</v>
      </c>
      <c r="G170" s="1">
        <v>18.3</v>
      </c>
      <c r="H170" s="1">
        <v>311.10000000000002</v>
      </c>
    </row>
    <row r="171" spans="1:8" hidden="1" x14ac:dyDescent="0.3">
      <c r="A171">
        <v>14000</v>
      </c>
      <c r="B171" t="str">
        <f t="shared" si="8"/>
        <v>01000</v>
      </c>
      <c r="C171" t="str">
        <f t="shared" si="9"/>
        <v>0000117706</v>
      </c>
      <c r="D171" t="str">
        <f>"5011230"</f>
        <v>5011230</v>
      </c>
      <c r="E171" t="s">
        <v>43</v>
      </c>
      <c r="F171" s="1">
        <v>48000</v>
      </c>
      <c r="G171" s="1">
        <v>3000</v>
      </c>
      <c r="H171" s="1">
        <v>51000</v>
      </c>
    </row>
    <row r="172" spans="1:8" hidden="1" x14ac:dyDescent="0.3">
      <c r="A172">
        <v>14000</v>
      </c>
      <c r="B172" t="str">
        <f t="shared" si="8"/>
        <v>01000</v>
      </c>
      <c r="C172" t="str">
        <f t="shared" si="9"/>
        <v>0000117706</v>
      </c>
      <c r="D172" t="str">
        <f>"5011310"</f>
        <v>5011310</v>
      </c>
      <c r="E172" t="s">
        <v>45</v>
      </c>
      <c r="F172" s="1">
        <v>500</v>
      </c>
      <c r="G172" s="1">
        <v>0</v>
      </c>
      <c r="H172" s="1">
        <v>500</v>
      </c>
    </row>
    <row r="173" spans="1:8" hidden="1" x14ac:dyDescent="0.3">
      <c r="A173">
        <v>14000</v>
      </c>
      <c r="B173" t="str">
        <f t="shared" si="8"/>
        <v>01000</v>
      </c>
      <c r="C173" t="str">
        <f t="shared" si="9"/>
        <v>0000117706</v>
      </c>
      <c r="D173" t="str">
        <f>"5011380"</f>
        <v>5011380</v>
      </c>
      <c r="E173" t="s">
        <v>46</v>
      </c>
      <c r="F173" s="1">
        <v>100</v>
      </c>
      <c r="G173" s="1">
        <v>10</v>
      </c>
      <c r="H173" s="1">
        <v>110</v>
      </c>
    </row>
    <row r="174" spans="1:8" hidden="1" x14ac:dyDescent="0.3">
      <c r="A174">
        <v>14000</v>
      </c>
      <c r="B174" t="str">
        <f t="shared" si="8"/>
        <v>01000</v>
      </c>
      <c r="C174" t="str">
        <f t="shared" si="9"/>
        <v>0000117706</v>
      </c>
      <c r="D174" t="str">
        <f>"5012150"</f>
        <v>5012150</v>
      </c>
      <c r="E174" t="s">
        <v>54</v>
      </c>
      <c r="F174" s="1">
        <v>20.89</v>
      </c>
      <c r="G174" s="1">
        <v>0</v>
      </c>
      <c r="H174" s="1">
        <v>20.89</v>
      </c>
    </row>
    <row r="175" spans="1:8" hidden="1" x14ac:dyDescent="0.3">
      <c r="A175">
        <v>14000</v>
      </c>
      <c r="B175" t="str">
        <f t="shared" si="8"/>
        <v>01000</v>
      </c>
      <c r="C175" t="str">
        <f t="shared" si="9"/>
        <v>0000117706</v>
      </c>
      <c r="D175" t="str">
        <f>"5012160"</f>
        <v>5012160</v>
      </c>
      <c r="E175" t="s">
        <v>55</v>
      </c>
      <c r="F175" s="1">
        <v>752.52</v>
      </c>
      <c r="G175" s="1">
        <v>0</v>
      </c>
      <c r="H175" s="1">
        <v>752.52</v>
      </c>
    </row>
    <row r="176" spans="1:8" hidden="1" x14ac:dyDescent="0.3">
      <c r="A176">
        <v>14000</v>
      </c>
      <c r="B176" t="str">
        <f t="shared" si="8"/>
        <v>01000</v>
      </c>
      <c r="C176" t="str">
        <f t="shared" si="9"/>
        <v>0000117706</v>
      </c>
      <c r="D176" t="str">
        <f>"5012220"</f>
        <v>5012220</v>
      </c>
      <c r="E176" t="s">
        <v>59</v>
      </c>
      <c r="F176" s="1">
        <v>0.78</v>
      </c>
      <c r="G176" s="1">
        <v>0</v>
      </c>
      <c r="H176" s="1">
        <v>0.78</v>
      </c>
    </row>
    <row r="177" spans="1:8" hidden="1" x14ac:dyDescent="0.3">
      <c r="A177">
        <v>14000</v>
      </c>
      <c r="B177" t="str">
        <f t="shared" si="8"/>
        <v>01000</v>
      </c>
      <c r="C177" t="str">
        <f t="shared" si="9"/>
        <v>0000117706</v>
      </c>
      <c r="D177" t="str">
        <f>"5012520"</f>
        <v>5012520</v>
      </c>
      <c r="E177" t="s">
        <v>63</v>
      </c>
      <c r="F177" s="1">
        <v>6.65</v>
      </c>
      <c r="G177" s="1">
        <v>0</v>
      </c>
      <c r="H177" s="1">
        <v>6.65</v>
      </c>
    </row>
    <row r="178" spans="1:8" hidden="1" x14ac:dyDescent="0.3">
      <c r="A178">
        <v>14000</v>
      </c>
      <c r="B178" t="str">
        <f t="shared" si="8"/>
        <v>01000</v>
      </c>
      <c r="C178" t="str">
        <f t="shared" si="9"/>
        <v>0000117706</v>
      </c>
      <c r="D178" t="str">
        <f>"5012780"</f>
        <v>5012780</v>
      </c>
      <c r="E178" t="s">
        <v>72</v>
      </c>
      <c r="F178" s="1">
        <v>2001.75</v>
      </c>
      <c r="G178" s="1">
        <v>0</v>
      </c>
      <c r="H178" s="1">
        <v>2001.75</v>
      </c>
    </row>
    <row r="179" spans="1:8" hidden="1" x14ac:dyDescent="0.3">
      <c r="A179">
        <v>14000</v>
      </c>
      <c r="B179" t="str">
        <f t="shared" si="8"/>
        <v>01000</v>
      </c>
      <c r="C179" t="str">
        <f t="shared" si="9"/>
        <v>0000117706</v>
      </c>
      <c r="D179" t="str">
        <f>"5013120"</f>
        <v>5013120</v>
      </c>
      <c r="E179" t="s">
        <v>80</v>
      </c>
      <c r="F179" s="1">
        <v>25.22</v>
      </c>
      <c r="G179" s="1">
        <v>0</v>
      </c>
      <c r="H179" s="1">
        <v>25.22</v>
      </c>
    </row>
    <row r="180" spans="1:8" hidden="1" x14ac:dyDescent="0.3">
      <c r="A180">
        <v>14000</v>
      </c>
      <c r="B180" t="str">
        <f t="shared" si="8"/>
        <v>01000</v>
      </c>
      <c r="C180" t="str">
        <f t="shared" si="9"/>
        <v>0000117706</v>
      </c>
      <c r="D180" t="str">
        <f>"5013650"</f>
        <v>5013650</v>
      </c>
      <c r="E180" t="s">
        <v>83</v>
      </c>
      <c r="F180" s="1">
        <v>0.54</v>
      </c>
      <c r="G180" s="1">
        <v>0</v>
      </c>
      <c r="H180" s="1">
        <v>0.54</v>
      </c>
    </row>
    <row r="181" spans="1:8" hidden="1" x14ac:dyDescent="0.3">
      <c r="A181">
        <v>14000</v>
      </c>
      <c r="B181" t="str">
        <f t="shared" si="8"/>
        <v>01000</v>
      </c>
      <c r="C181" t="str">
        <f t="shared" si="9"/>
        <v>0000117706</v>
      </c>
      <c r="D181" t="str">
        <f>"5015410"</f>
        <v>5015410</v>
      </c>
      <c r="E181" t="s">
        <v>93</v>
      </c>
      <c r="F181" s="1">
        <v>2861.41</v>
      </c>
      <c r="G181" s="1">
        <v>0</v>
      </c>
      <c r="H181" s="1">
        <v>2861.41</v>
      </c>
    </row>
    <row r="182" spans="1:8" hidden="1" x14ac:dyDescent="0.3">
      <c r="A182">
        <v>14000</v>
      </c>
      <c r="B182" t="str">
        <f t="shared" si="8"/>
        <v>01000</v>
      </c>
      <c r="C182" t="str">
        <f t="shared" si="9"/>
        <v>0000117706</v>
      </c>
      <c r="D182" t="str">
        <f>"5022240"</f>
        <v>5022240</v>
      </c>
      <c r="E182" t="s">
        <v>101</v>
      </c>
      <c r="F182" s="1">
        <v>15.34</v>
      </c>
      <c r="G182" s="1">
        <v>0</v>
      </c>
      <c r="H182" s="1">
        <v>15.34</v>
      </c>
    </row>
    <row r="183" spans="1:8" hidden="1" x14ac:dyDescent="0.3">
      <c r="A183">
        <v>14000</v>
      </c>
      <c r="B183" t="str">
        <f t="shared" si="8"/>
        <v>01000</v>
      </c>
      <c r="C183" t="str">
        <f>"0000118072"</f>
        <v>0000118072</v>
      </c>
      <c r="D183" t="str">
        <f>"101010"</f>
        <v>101010</v>
      </c>
      <c r="E183" t="s">
        <v>27</v>
      </c>
      <c r="F183" s="1">
        <v>2696.02</v>
      </c>
      <c r="G183" s="1">
        <v>0</v>
      </c>
      <c r="H183" s="1">
        <v>2696.02</v>
      </c>
    </row>
    <row r="184" spans="1:8" hidden="1" x14ac:dyDescent="0.3">
      <c r="A184">
        <v>14000</v>
      </c>
      <c r="B184" t="str">
        <f t="shared" si="8"/>
        <v>01000</v>
      </c>
      <c r="C184" t="str">
        <f>"0000118072"</f>
        <v>0000118072</v>
      </c>
      <c r="D184" t="str">
        <f>"4009071"</f>
        <v>4009071</v>
      </c>
      <c r="E184" t="s">
        <v>110</v>
      </c>
      <c r="F184" s="1">
        <v>-2696.02</v>
      </c>
      <c r="G184" s="1">
        <v>0</v>
      </c>
      <c r="H184" s="1">
        <v>-2696.02</v>
      </c>
    </row>
    <row r="185" spans="1:8" hidden="1" x14ac:dyDescent="0.3">
      <c r="A185">
        <v>14000</v>
      </c>
      <c r="B185" t="str">
        <f t="shared" si="8"/>
        <v>01000</v>
      </c>
      <c r="C185" t="str">
        <f>"0000118266"</f>
        <v>0000118266</v>
      </c>
      <c r="D185" t="str">
        <f>"101010"</f>
        <v>101010</v>
      </c>
      <c r="E185" t="s">
        <v>27</v>
      </c>
      <c r="F185" s="1">
        <v>1497.92</v>
      </c>
      <c r="G185" s="1">
        <v>0</v>
      </c>
      <c r="H185" s="1">
        <v>1497.92</v>
      </c>
    </row>
    <row r="186" spans="1:8" hidden="1" x14ac:dyDescent="0.3">
      <c r="A186">
        <v>14000</v>
      </c>
      <c r="B186" t="str">
        <f t="shared" si="8"/>
        <v>01000</v>
      </c>
      <c r="C186" t="str">
        <f>"0000118266"</f>
        <v>0000118266</v>
      </c>
      <c r="D186" t="str">
        <f>"4009071"</f>
        <v>4009071</v>
      </c>
      <c r="E186" t="s">
        <v>110</v>
      </c>
      <c r="F186" s="1">
        <v>-1497.92</v>
      </c>
      <c r="G186" s="1">
        <v>0</v>
      </c>
      <c r="H186" s="1">
        <v>-1497.92</v>
      </c>
    </row>
    <row r="187" spans="1:8" hidden="1" x14ac:dyDescent="0.3">
      <c r="A187">
        <v>14000</v>
      </c>
      <c r="B187" t="str">
        <f t="shared" si="8"/>
        <v>01000</v>
      </c>
      <c r="C187" t="str">
        <f>"0000118485"</f>
        <v>0000118485</v>
      </c>
      <c r="D187" t="str">
        <f>"101010"</f>
        <v>101010</v>
      </c>
      <c r="E187" t="s">
        <v>27</v>
      </c>
      <c r="F187" s="1">
        <v>0</v>
      </c>
      <c r="G187" s="1">
        <v>-222384.75</v>
      </c>
      <c r="H187" s="1">
        <v>-222384.75</v>
      </c>
    </row>
    <row r="188" spans="1:8" hidden="1" x14ac:dyDescent="0.3">
      <c r="A188">
        <v>14000</v>
      </c>
      <c r="B188" t="str">
        <f t="shared" si="8"/>
        <v>01000</v>
      </c>
      <c r="C188" t="str">
        <f>"0000118485"</f>
        <v>0000118485</v>
      </c>
      <c r="D188" t="str">
        <f>"205025"</f>
        <v>205025</v>
      </c>
      <c r="E188" t="s">
        <v>29</v>
      </c>
      <c r="F188" s="1">
        <v>0</v>
      </c>
      <c r="G188" s="1">
        <v>0</v>
      </c>
      <c r="H188" s="1">
        <v>0</v>
      </c>
    </row>
    <row r="189" spans="1:8" hidden="1" x14ac:dyDescent="0.3">
      <c r="A189">
        <v>14000</v>
      </c>
      <c r="B189" t="str">
        <f t="shared" si="8"/>
        <v>01000</v>
      </c>
      <c r="C189" t="str">
        <f>"0000118485"</f>
        <v>0000118485</v>
      </c>
      <c r="D189" t="str">
        <f>"5014510"</f>
        <v>5014510</v>
      </c>
      <c r="E189" t="s">
        <v>88</v>
      </c>
      <c r="F189" s="1">
        <v>0</v>
      </c>
      <c r="G189" s="1">
        <v>222384.75</v>
      </c>
      <c r="H189" s="1">
        <v>222384.75</v>
      </c>
    </row>
    <row r="190" spans="1:8" hidden="1" x14ac:dyDescent="0.3">
      <c r="A190">
        <v>14000</v>
      </c>
      <c r="B190" t="str">
        <f t="shared" si="8"/>
        <v>01000</v>
      </c>
      <c r="C190" t="str">
        <f>"CJS41001"</f>
        <v>CJS41001</v>
      </c>
      <c r="D190" t="str">
        <f>"101010"</f>
        <v>101010</v>
      </c>
      <c r="E190" t="s">
        <v>27</v>
      </c>
      <c r="F190" s="1">
        <v>0</v>
      </c>
      <c r="G190" s="1">
        <v>0</v>
      </c>
      <c r="H190" s="1">
        <v>0</v>
      </c>
    </row>
    <row r="191" spans="1:8" hidden="1" x14ac:dyDescent="0.3">
      <c r="A191">
        <v>14000</v>
      </c>
      <c r="B191" t="str">
        <f t="shared" si="8"/>
        <v>01000</v>
      </c>
      <c r="C191" t="str">
        <f>"CJS41002"</f>
        <v>CJS41002</v>
      </c>
      <c r="D191" t="str">
        <f>"101010"</f>
        <v>101010</v>
      </c>
      <c r="E191" t="s">
        <v>27</v>
      </c>
      <c r="F191" s="1">
        <v>-165.26</v>
      </c>
      <c r="G191" s="1">
        <v>0</v>
      </c>
      <c r="H191" s="1">
        <v>-165.26</v>
      </c>
    </row>
    <row r="192" spans="1:8" hidden="1" x14ac:dyDescent="0.3">
      <c r="A192">
        <v>14000</v>
      </c>
      <c r="B192" t="str">
        <f t="shared" si="8"/>
        <v>01000</v>
      </c>
      <c r="C192" t="str">
        <f>"CJS41002"</f>
        <v>CJS41002</v>
      </c>
      <c r="D192" t="str">
        <f>"205025"</f>
        <v>205025</v>
      </c>
      <c r="E192" t="s">
        <v>29</v>
      </c>
      <c r="F192" s="1">
        <v>0</v>
      </c>
      <c r="G192" s="1">
        <v>0</v>
      </c>
      <c r="H192" s="1">
        <v>0</v>
      </c>
    </row>
    <row r="193" spans="1:8" hidden="1" x14ac:dyDescent="0.3">
      <c r="A193">
        <v>14000</v>
      </c>
      <c r="B193" t="str">
        <f t="shared" si="8"/>
        <v>01000</v>
      </c>
      <c r="C193" t="str">
        <f>"CJS41002"</f>
        <v>CJS41002</v>
      </c>
      <c r="D193" t="str">
        <f>"4009071"</f>
        <v>4009071</v>
      </c>
      <c r="E193" t="s">
        <v>110</v>
      </c>
      <c r="F193" s="1">
        <v>165.26</v>
      </c>
      <c r="G193" s="1">
        <v>0</v>
      </c>
      <c r="H193" s="1">
        <v>165.26</v>
      </c>
    </row>
    <row r="194" spans="1:8" hidden="1" x14ac:dyDescent="0.3">
      <c r="A194">
        <v>14000</v>
      </c>
      <c r="B194" t="str">
        <f t="shared" si="8"/>
        <v>01000</v>
      </c>
      <c r="C194" t="str">
        <f>"CJS41004"</f>
        <v>CJS41004</v>
      </c>
      <c r="D194" t="str">
        <f t="shared" ref="D194:D203" si="10">"101010"</f>
        <v>101010</v>
      </c>
      <c r="E194" t="s">
        <v>27</v>
      </c>
      <c r="F194" s="1">
        <v>0</v>
      </c>
      <c r="G194" s="1">
        <v>0</v>
      </c>
      <c r="H194" s="1">
        <v>0</v>
      </c>
    </row>
    <row r="195" spans="1:8" hidden="1" x14ac:dyDescent="0.3">
      <c r="A195">
        <v>14000</v>
      </c>
      <c r="B195" t="str">
        <f t="shared" si="8"/>
        <v>01000</v>
      </c>
      <c r="C195" t="str">
        <f>"CJS41007"</f>
        <v>CJS41007</v>
      </c>
      <c r="D195" t="str">
        <f t="shared" si="10"/>
        <v>101010</v>
      </c>
      <c r="E195" t="s">
        <v>27</v>
      </c>
      <c r="F195" s="1">
        <v>0</v>
      </c>
      <c r="G195" s="1">
        <v>0</v>
      </c>
      <c r="H195" s="1">
        <v>0</v>
      </c>
    </row>
    <row r="196" spans="1:8" hidden="1" x14ac:dyDescent="0.3">
      <c r="A196">
        <v>14000</v>
      </c>
      <c r="B196" t="str">
        <f t="shared" si="8"/>
        <v>01000</v>
      </c>
      <c r="C196" t="str">
        <f>"CJS41008"</f>
        <v>CJS41008</v>
      </c>
      <c r="D196" t="str">
        <f t="shared" si="10"/>
        <v>101010</v>
      </c>
      <c r="E196" t="s">
        <v>27</v>
      </c>
      <c r="F196" s="1">
        <v>0</v>
      </c>
      <c r="G196" s="1">
        <v>0</v>
      </c>
      <c r="H196" s="1">
        <v>0</v>
      </c>
    </row>
    <row r="197" spans="1:8" hidden="1" x14ac:dyDescent="0.3">
      <c r="A197">
        <v>14000</v>
      </c>
      <c r="B197" t="str">
        <f t="shared" si="8"/>
        <v>01000</v>
      </c>
      <c r="C197" t="str">
        <f>"CJS41009"</f>
        <v>CJS41009</v>
      </c>
      <c r="D197" t="str">
        <f t="shared" si="10"/>
        <v>101010</v>
      </c>
      <c r="E197" t="s">
        <v>27</v>
      </c>
      <c r="F197" s="1">
        <v>0</v>
      </c>
      <c r="G197" s="1">
        <v>0</v>
      </c>
      <c r="H197" s="1">
        <v>0</v>
      </c>
    </row>
    <row r="198" spans="1:8" hidden="1" x14ac:dyDescent="0.3">
      <c r="A198">
        <v>14000</v>
      </c>
      <c r="B198" t="str">
        <f t="shared" si="8"/>
        <v>01000</v>
      </c>
      <c r="C198" t="str">
        <f>"CJS41010"</f>
        <v>CJS41010</v>
      </c>
      <c r="D198" t="str">
        <f t="shared" si="10"/>
        <v>101010</v>
      </c>
      <c r="E198" t="s">
        <v>27</v>
      </c>
      <c r="F198" s="1">
        <v>0</v>
      </c>
      <c r="G198" s="1">
        <v>0</v>
      </c>
      <c r="H198" s="1">
        <v>0</v>
      </c>
    </row>
    <row r="199" spans="1:8" hidden="1" x14ac:dyDescent="0.3">
      <c r="A199">
        <v>14000</v>
      </c>
      <c r="B199" t="str">
        <f t="shared" si="8"/>
        <v>01000</v>
      </c>
      <c r="C199" t="str">
        <f>"CJS46000"</f>
        <v>CJS46000</v>
      </c>
      <c r="D199" t="str">
        <f t="shared" si="10"/>
        <v>101010</v>
      </c>
      <c r="E199" t="s">
        <v>27</v>
      </c>
      <c r="F199" s="1">
        <v>0</v>
      </c>
      <c r="G199" s="1">
        <v>0</v>
      </c>
      <c r="H199" s="1">
        <v>0</v>
      </c>
    </row>
    <row r="200" spans="1:8" hidden="1" x14ac:dyDescent="0.3">
      <c r="A200">
        <v>14000</v>
      </c>
      <c r="B200" t="str">
        <f t="shared" si="8"/>
        <v>01000</v>
      </c>
      <c r="C200" t="str">
        <f>"CJS46001"</f>
        <v>CJS46001</v>
      </c>
      <c r="D200" t="str">
        <f t="shared" si="10"/>
        <v>101010</v>
      </c>
      <c r="E200" t="s">
        <v>27</v>
      </c>
      <c r="F200" s="1">
        <v>0</v>
      </c>
      <c r="G200" s="1">
        <v>0</v>
      </c>
      <c r="H200" s="1">
        <v>0</v>
      </c>
    </row>
    <row r="201" spans="1:8" hidden="1" x14ac:dyDescent="0.3">
      <c r="A201">
        <v>14000</v>
      </c>
      <c r="B201" t="str">
        <f t="shared" si="8"/>
        <v>01000</v>
      </c>
      <c r="C201" t="str">
        <f>"CJS46501"</f>
        <v>CJS46501</v>
      </c>
      <c r="D201" t="str">
        <f t="shared" si="10"/>
        <v>101010</v>
      </c>
      <c r="E201" t="s">
        <v>27</v>
      </c>
      <c r="F201" s="1">
        <v>0</v>
      </c>
      <c r="G201" s="1">
        <v>0</v>
      </c>
      <c r="H201" s="1">
        <v>0</v>
      </c>
    </row>
    <row r="202" spans="1:8" hidden="1" x14ac:dyDescent="0.3">
      <c r="A202">
        <v>14000</v>
      </c>
      <c r="B202" t="str">
        <f t="shared" si="8"/>
        <v>01000</v>
      </c>
      <c r="C202" t="str">
        <f>"CJS46504"</f>
        <v>CJS46504</v>
      </c>
      <c r="D202" t="str">
        <f t="shared" si="10"/>
        <v>101010</v>
      </c>
      <c r="E202" t="s">
        <v>27</v>
      </c>
      <c r="F202" s="1">
        <v>0</v>
      </c>
      <c r="G202" s="1">
        <v>0</v>
      </c>
      <c r="H202" s="1">
        <v>0</v>
      </c>
    </row>
    <row r="203" spans="1:8" hidden="1" x14ac:dyDescent="0.3">
      <c r="A203">
        <v>14000</v>
      </c>
      <c r="B203" t="str">
        <f t="shared" si="8"/>
        <v>01000</v>
      </c>
      <c r="C203" t="str">
        <f t="shared" ref="C203:C209" si="11">"CJS46800"</f>
        <v>CJS46800</v>
      </c>
      <c r="D203" t="str">
        <f t="shared" si="10"/>
        <v>101010</v>
      </c>
      <c r="E203" t="s">
        <v>27</v>
      </c>
      <c r="F203" s="1">
        <v>0</v>
      </c>
      <c r="G203" s="1">
        <v>0</v>
      </c>
      <c r="H203" s="1">
        <v>0</v>
      </c>
    </row>
    <row r="204" spans="1:8" hidden="1" x14ac:dyDescent="0.3">
      <c r="A204">
        <v>14000</v>
      </c>
      <c r="B204" t="str">
        <f t="shared" ref="B204:B267" si="12">"01000"</f>
        <v>01000</v>
      </c>
      <c r="C204" t="str">
        <f t="shared" si="11"/>
        <v>CJS46800</v>
      </c>
      <c r="D204" t="str">
        <f>"5011110"</f>
        <v>5011110</v>
      </c>
      <c r="E204" t="s">
        <v>35</v>
      </c>
      <c r="F204" s="1">
        <v>0</v>
      </c>
      <c r="G204" s="1">
        <v>0</v>
      </c>
      <c r="H204" s="1">
        <v>0</v>
      </c>
    </row>
    <row r="205" spans="1:8" hidden="1" x14ac:dyDescent="0.3">
      <c r="A205">
        <v>14000</v>
      </c>
      <c r="B205" t="str">
        <f t="shared" si="12"/>
        <v>01000</v>
      </c>
      <c r="C205" t="str">
        <f t="shared" si="11"/>
        <v>CJS46800</v>
      </c>
      <c r="D205" t="str">
        <f>"5011140"</f>
        <v>5011140</v>
      </c>
      <c r="E205" t="s">
        <v>37</v>
      </c>
      <c r="F205" s="1">
        <v>0</v>
      </c>
      <c r="G205" s="1">
        <v>0</v>
      </c>
      <c r="H205" s="1">
        <v>0</v>
      </c>
    </row>
    <row r="206" spans="1:8" hidden="1" x14ac:dyDescent="0.3">
      <c r="A206">
        <v>14000</v>
      </c>
      <c r="B206" t="str">
        <f t="shared" si="12"/>
        <v>01000</v>
      </c>
      <c r="C206" t="str">
        <f t="shared" si="11"/>
        <v>CJS46800</v>
      </c>
      <c r="D206" t="str">
        <f>"5011380"</f>
        <v>5011380</v>
      </c>
      <c r="E206" t="s">
        <v>46</v>
      </c>
      <c r="F206" s="1">
        <v>0</v>
      </c>
      <c r="G206" s="1">
        <v>0</v>
      </c>
      <c r="H206" s="1">
        <v>0</v>
      </c>
    </row>
    <row r="207" spans="1:8" hidden="1" x14ac:dyDescent="0.3">
      <c r="A207">
        <v>14000</v>
      </c>
      <c r="B207" t="str">
        <f t="shared" si="12"/>
        <v>01000</v>
      </c>
      <c r="C207" t="str">
        <f t="shared" si="11"/>
        <v>CJS46800</v>
      </c>
      <c r="D207" t="str">
        <f>"5012520"</f>
        <v>5012520</v>
      </c>
      <c r="E207" t="s">
        <v>63</v>
      </c>
      <c r="F207" s="1">
        <v>0</v>
      </c>
      <c r="G207" s="1">
        <v>0</v>
      </c>
      <c r="H207" s="1">
        <v>0</v>
      </c>
    </row>
    <row r="208" spans="1:8" hidden="1" x14ac:dyDescent="0.3">
      <c r="A208">
        <v>14000</v>
      </c>
      <c r="B208" t="str">
        <f t="shared" si="12"/>
        <v>01000</v>
      </c>
      <c r="C208" t="str">
        <f t="shared" si="11"/>
        <v>CJS46800</v>
      </c>
      <c r="D208" t="str">
        <f>"5013120"</f>
        <v>5013120</v>
      </c>
      <c r="E208" t="s">
        <v>80</v>
      </c>
      <c r="F208" s="1">
        <v>0</v>
      </c>
      <c r="G208" s="1">
        <v>0</v>
      </c>
      <c r="H208" s="1">
        <v>0</v>
      </c>
    </row>
    <row r="209" spans="1:8" hidden="1" x14ac:dyDescent="0.3">
      <c r="A209">
        <v>14000</v>
      </c>
      <c r="B209" t="str">
        <f t="shared" si="12"/>
        <v>01000</v>
      </c>
      <c r="C209" t="str">
        <f t="shared" si="11"/>
        <v>CJS46800</v>
      </c>
      <c r="D209" t="str">
        <f>"5015410"</f>
        <v>5015410</v>
      </c>
      <c r="E209" t="s">
        <v>93</v>
      </c>
      <c r="F209" s="1">
        <v>0</v>
      </c>
      <c r="G209" s="1">
        <v>0</v>
      </c>
      <c r="H209" s="1">
        <v>0</v>
      </c>
    </row>
    <row r="210" spans="1:8" hidden="1" x14ac:dyDescent="0.3">
      <c r="A210">
        <v>14000</v>
      </c>
      <c r="B210" t="str">
        <f t="shared" si="12"/>
        <v>01000</v>
      </c>
      <c r="C210" t="str">
        <f>"CJS47504"</f>
        <v>CJS47504</v>
      </c>
      <c r="D210" t="str">
        <f>"101010"</f>
        <v>101010</v>
      </c>
      <c r="E210" t="s">
        <v>27</v>
      </c>
      <c r="F210" s="1">
        <v>0</v>
      </c>
      <c r="G210" s="1">
        <v>0</v>
      </c>
      <c r="H210" s="1">
        <v>0</v>
      </c>
    </row>
    <row r="211" spans="1:8" hidden="1" x14ac:dyDescent="0.3">
      <c r="A211">
        <v>14000</v>
      </c>
      <c r="B211" t="str">
        <f t="shared" si="12"/>
        <v>01000</v>
      </c>
      <c r="C211" t="str">
        <f>"CJS47700"</f>
        <v>CJS47700</v>
      </c>
      <c r="D211" t="str">
        <f>"101010"</f>
        <v>101010</v>
      </c>
      <c r="E211" t="s">
        <v>27</v>
      </c>
      <c r="F211" s="1">
        <v>0</v>
      </c>
      <c r="G211" s="1">
        <v>0</v>
      </c>
      <c r="H211" s="1">
        <v>0</v>
      </c>
    </row>
    <row r="212" spans="1:8" hidden="1" x14ac:dyDescent="0.3">
      <c r="A212">
        <v>14000</v>
      </c>
      <c r="B212" t="str">
        <f t="shared" si="12"/>
        <v>01000</v>
      </c>
      <c r="C212" t="str">
        <f t="shared" ref="C212:C235" si="13">"CJS47903"</f>
        <v>CJS47903</v>
      </c>
      <c r="D212" t="str">
        <f>"101010"</f>
        <v>101010</v>
      </c>
      <c r="E212" t="s">
        <v>27</v>
      </c>
      <c r="F212" s="1">
        <v>-88592.55</v>
      </c>
      <c r="G212" s="1">
        <v>-3320.71</v>
      </c>
      <c r="H212" s="1">
        <v>-91913.26</v>
      </c>
    </row>
    <row r="213" spans="1:8" hidden="1" x14ac:dyDescent="0.3">
      <c r="A213">
        <v>14000</v>
      </c>
      <c r="B213" t="str">
        <f t="shared" si="12"/>
        <v>01000</v>
      </c>
      <c r="C213" t="str">
        <f t="shared" si="13"/>
        <v>CJS47903</v>
      </c>
      <c r="D213" t="str">
        <f>"205025"</f>
        <v>205025</v>
      </c>
      <c r="E213" t="s">
        <v>29</v>
      </c>
      <c r="F213" s="1">
        <v>0</v>
      </c>
      <c r="G213" s="1">
        <v>0</v>
      </c>
      <c r="H213" s="1">
        <v>0</v>
      </c>
    </row>
    <row r="214" spans="1:8" hidden="1" x14ac:dyDescent="0.3">
      <c r="A214">
        <v>14000</v>
      </c>
      <c r="B214" t="str">
        <f t="shared" si="12"/>
        <v>01000</v>
      </c>
      <c r="C214" t="str">
        <f t="shared" si="13"/>
        <v>CJS47903</v>
      </c>
      <c r="D214" t="str">
        <f>"5011110"</f>
        <v>5011110</v>
      </c>
      <c r="E214" t="s">
        <v>35</v>
      </c>
      <c r="F214" s="1">
        <v>7540.04</v>
      </c>
      <c r="G214" s="1">
        <v>335.6</v>
      </c>
      <c r="H214" s="1">
        <v>7875.64</v>
      </c>
    </row>
    <row r="215" spans="1:8" hidden="1" x14ac:dyDescent="0.3">
      <c r="A215">
        <v>14000</v>
      </c>
      <c r="B215" t="str">
        <f t="shared" si="12"/>
        <v>01000</v>
      </c>
      <c r="C215" t="str">
        <f t="shared" si="13"/>
        <v>CJS47903</v>
      </c>
      <c r="D215" t="str">
        <f>"5011120"</f>
        <v>5011120</v>
      </c>
      <c r="E215" t="s">
        <v>36</v>
      </c>
      <c r="F215" s="1">
        <v>3922.37</v>
      </c>
      <c r="G215" s="1">
        <v>181.54</v>
      </c>
      <c r="H215" s="1">
        <v>4103.91</v>
      </c>
    </row>
    <row r="216" spans="1:8" hidden="1" x14ac:dyDescent="0.3">
      <c r="A216">
        <v>14000</v>
      </c>
      <c r="B216" t="str">
        <f t="shared" si="12"/>
        <v>01000</v>
      </c>
      <c r="C216" t="str">
        <f t="shared" si="13"/>
        <v>CJS47903</v>
      </c>
      <c r="D216" t="str">
        <f>"5011140"</f>
        <v>5011140</v>
      </c>
      <c r="E216" t="s">
        <v>37</v>
      </c>
      <c r="F216" s="1">
        <v>700.31</v>
      </c>
      <c r="G216" s="1">
        <v>31.1</v>
      </c>
      <c r="H216" s="1">
        <v>731.41</v>
      </c>
    </row>
    <row r="217" spans="1:8" hidden="1" x14ac:dyDescent="0.3">
      <c r="A217">
        <v>14000</v>
      </c>
      <c r="B217" t="str">
        <f t="shared" si="12"/>
        <v>01000</v>
      </c>
      <c r="C217" t="str">
        <f t="shared" si="13"/>
        <v>CJS47903</v>
      </c>
      <c r="D217" t="str">
        <f>"5011150"</f>
        <v>5011150</v>
      </c>
      <c r="E217" t="s">
        <v>38</v>
      </c>
      <c r="F217" s="1">
        <v>7834.12</v>
      </c>
      <c r="G217" s="1">
        <v>388.15</v>
      </c>
      <c r="H217" s="1">
        <v>8222.27</v>
      </c>
    </row>
    <row r="218" spans="1:8" hidden="1" x14ac:dyDescent="0.3">
      <c r="A218">
        <v>14000</v>
      </c>
      <c r="B218" t="str">
        <f t="shared" si="12"/>
        <v>01000</v>
      </c>
      <c r="C218" t="str">
        <f t="shared" si="13"/>
        <v>CJS47903</v>
      </c>
      <c r="D218" t="str">
        <f>"5011160"</f>
        <v>5011160</v>
      </c>
      <c r="E218" t="s">
        <v>39</v>
      </c>
      <c r="F218" s="1">
        <v>586.95000000000005</v>
      </c>
      <c r="G218" s="1">
        <v>25.99</v>
      </c>
      <c r="H218" s="1">
        <v>612.94000000000005</v>
      </c>
    </row>
    <row r="219" spans="1:8" hidden="1" x14ac:dyDescent="0.3">
      <c r="A219">
        <v>14000</v>
      </c>
      <c r="B219" t="str">
        <f t="shared" si="12"/>
        <v>01000</v>
      </c>
      <c r="C219" t="str">
        <f t="shared" si="13"/>
        <v>CJS47903</v>
      </c>
      <c r="D219" t="str">
        <f>"5011170"</f>
        <v>5011170</v>
      </c>
      <c r="E219" t="s">
        <v>40</v>
      </c>
      <c r="F219" s="1">
        <v>319.22000000000003</v>
      </c>
      <c r="G219" s="1">
        <v>14.16</v>
      </c>
      <c r="H219" s="1">
        <v>333.38</v>
      </c>
    </row>
    <row r="220" spans="1:8" hidden="1" x14ac:dyDescent="0.3">
      <c r="A220">
        <v>14000</v>
      </c>
      <c r="B220" t="str">
        <f t="shared" si="12"/>
        <v>01000</v>
      </c>
      <c r="C220" t="str">
        <f t="shared" si="13"/>
        <v>CJS47903</v>
      </c>
      <c r="D220" t="str">
        <f>"5011230"</f>
        <v>5011230</v>
      </c>
      <c r="E220" t="s">
        <v>43</v>
      </c>
      <c r="F220" s="1">
        <v>52307.41</v>
      </c>
      <c r="G220" s="1">
        <v>2320.89</v>
      </c>
      <c r="H220" s="1">
        <v>54628.3</v>
      </c>
    </row>
    <row r="221" spans="1:8" hidden="1" x14ac:dyDescent="0.3">
      <c r="A221">
        <v>14000</v>
      </c>
      <c r="B221" t="str">
        <f t="shared" si="12"/>
        <v>01000</v>
      </c>
      <c r="C221" t="str">
        <f t="shared" si="13"/>
        <v>CJS47903</v>
      </c>
      <c r="D221" t="str">
        <f>"5011310"</f>
        <v>5011310</v>
      </c>
      <c r="E221" t="s">
        <v>45</v>
      </c>
      <c r="F221" s="1">
        <v>630</v>
      </c>
      <c r="G221" s="1">
        <v>0</v>
      </c>
      <c r="H221" s="1">
        <v>630</v>
      </c>
    </row>
    <row r="222" spans="1:8" hidden="1" x14ac:dyDescent="0.3">
      <c r="A222">
        <v>14000</v>
      </c>
      <c r="B222" t="str">
        <f t="shared" si="12"/>
        <v>01000</v>
      </c>
      <c r="C222" t="str">
        <f t="shared" si="13"/>
        <v>CJS47903</v>
      </c>
      <c r="D222" t="str">
        <f>"5011380"</f>
        <v>5011380</v>
      </c>
      <c r="E222" t="s">
        <v>46</v>
      </c>
      <c r="F222" s="1">
        <v>269.2</v>
      </c>
      <c r="G222" s="1">
        <v>12.26</v>
      </c>
      <c r="H222" s="1">
        <v>281.45999999999998</v>
      </c>
    </row>
    <row r="223" spans="1:8" hidden="1" x14ac:dyDescent="0.3">
      <c r="A223">
        <v>14000</v>
      </c>
      <c r="B223" t="str">
        <f t="shared" si="12"/>
        <v>01000</v>
      </c>
      <c r="C223" t="str">
        <f t="shared" si="13"/>
        <v>CJS47903</v>
      </c>
      <c r="D223" t="str">
        <f>"5011660"</f>
        <v>5011660</v>
      </c>
      <c r="E223" t="s">
        <v>50</v>
      </c>
      <c r="F223" s="1">
        <v>2.23</v>
      </c>
      <c r="G223" s="1">
        <v>0</v>
      </c>
      <c r="H223" s="1">
        <v>2.23</v>
      </c>
    </row>
    <row r="224" spans="1:8" hidden="1" x14ac:dyDescent="0.3">
      <c r="A224">
        <v>14000</v>
      </c>
      <c r="B224" t="str">
        <f t="shared" si="12"/>
        <v>01000</v>
      </c>
      <c r="C224" t="str">
        <f t="shared" si="13"/>
        <v>CJS47903</v>
      </c>
      <c r="D224" t="str">
        <f>"5012160"</f>
        <v>5012160</v>
      </c>
      <c r="E224" t="s">
        <v>55</v>
      </c>
      <c r="F224" s="1">
        <v>1068.79</v>
      </c>
      <c r="G224" s="1">
        <v>0</v>
      </c>
      <c r="H224" s="1">
        <v>1068.79</v>
      </c>
    </row>
    <row r="225" spans="1:8" hidden="1" x14ac:dyDescent="0.3">
      <c r="A225">
        <v>14000</v>
      </c>
      <c r="B225" t="str">
        <f t="shared" si="12"/>
        <v>01000</v>
      </c>
      <c r="C225" t="str">
        <f t="shared" si="13"/>
        <v>CJS47903</v>
      </c>
      <c r="D225" t="str">
        <f>"5012170"</f>
        <v>5012170</v>
      </c>
      <c r="E225" t="s">
        <v>56</v>
      </c>
      <c r="F225" s="1">
        <v>266.5</v>
      </c>
      <c r="G225" s="1">
        <v>11.02</v>
      </c>
      <c r="H225" s="1">
        <v>277.52</v>
      </c>
    </row>
    <row r="226" spans="1:8" hidden="1" x14ac:dyDescent="0.3">
      <c r="A226">
        <v>14000</v>
      </c>
      <c r="B226" t="str">
        <f t="shared" si="12"/>
        <v>01000</v>
      </c>
      <c r="C226" t="str">
        <f t="shared" si="13"/>
        <v>CJS47903</v>
      </c>
      <c r="D226" t="str">
        <f>"5012220"</f>
        <v>5012220</v>
      </c>
      <c r="E226" t="s">
        <v>59</v>
      </c>
      <c r="F226" s="1">
        <v>1.22</v>
      </c>
      <c r="G226" s="1">
        <v>0</v>
      </c>
      <c r="H226" s="1">
        <v>1.22</v>
      </c>
    </row>
    <row r="227" spans="1:8" hidden="1" x14ac:dyDescent="0.3">
      <c r="A227">
        <v>14000</v>
      </c>
      <c r="B227" t="str">
        <f t="shared" si="12"/>
        <v>01000</v>
      </c>
      <c r="C227" t="str">
        <f t="shared" si="13"/>
        <v>CJS47903</v>
      </c>
      <c r="D227" t="str">
        <f>"5012240"</f>
        <v>5012240</v>
      </c>
      <c r="E227" t="s">
        <v>60</v>
      </c>
      <c r="F227" s="1">
        <v>165</v>
      </c>
      <c r="G227" s="1">
        <v>0</v>
      </c>
      <c r="H227" s="1">
        <v>165</v>
      </c>
    </row>
    <row r="228" spans="1:8" hidden="1" x14ac:dyDescent="0.3">
      <c r="A228">
        <v>14000</v>
      </c>
      <c r="B228" t="str">
        <f t="shared" si="12"/>
        <v>01000</v>
      </c>
      <c r="C228" t="str">
        <f t="shared" si="13"/>
        <v>CJS47903</v>
      </c>
      <c r="D228" t="str">
        <f>"5012520"</f>
        <v>5012520</v>
      </c>
      <c r="E228" t="s">
        <v>63</v>
      </c>
      <c r="F228" s="1">
        <v>18.36</v>
      </c>
      <c r="G228" s="1">
        <v>0</v>
      </c>
      <c r="H228" s="1">
        <v>18.36</v>
      </c>
    </row>
    <row r="229" spans="1:8" hidden="1" x14ac:dyDescent="0.3">
      <c r="A229">
        <v>14000</v>
      </c>
      <c r="B229" t="str">
        <f t="shared" si="12"/>
        <v>01000</v>
      </c>
      <c r="C229" t="str">
        <f t="shared" si="13"/>
        <v>CJS47903</v>
      </c>
      <c r="D229" t="str">
        <f>"5012780"</f>
        <v>5012780</v>
      </c>
      <c r="E229" t="s">
        <v>72</v>
      </c>
      <c r="F229" s="1">
        <v>2824.19</v>
      </c>
      <c r="G229" s="1">
        <v>0</v>
      </c>
      <c r="H229" s="1">
        <v>2824.19</v>
      </c>
    </row>
    <row r="230" spans="1:8" hidden="1" x14ac:dyDescent="0.3">
      <c r="A230">
        <v>14000</v>
      </c>
      <c r="B230" t="str">
        <f t="shared" si="12"/>
        <v>01000</v>
      </c>
      <c r="C230" t="str">
        <f t="shared" si="13"/>
        <v>CJS47903</v>
      </c>
      <c r="D230" t="str">
        <f>"5013120"</f>
        <v>5013120</v>
      </c>
      <c r="E230" t="s">
        <v>80</v>
      </c>
      <c r="F230" s="1">
        <v>49.6</v>
      </c>
      <c r="G230" s="1">
        <v>0</v>
      </c>
      <c r="H230" s="1">
        <v>49.6</v>
      </c>
    </row>
    <row r="231" spans="1:8" hidden="1" x14ac:dyDescent="0.3">
      <c r="A231">
        <v>14000</v>
      </c>
      <c r="B231" t="str">
        <f t="shared" si="12"/>
        <v>01000</v>
      </c>
      <c r="C231" t="str">
        <f t="shared" si="13"/>
        <v>CJS47903</v>
      </c>
      <c r="D231" t="str">
        <f>"5013650"</f>
        <v>5013650</v>
      </c>
      <c r="E231" t="s">
        <v>83</v>
      </c>
      <c r="F231" s="1">
        <v>0.49</v>
      </c>
      <c r="G231" s="1">
        <v>0</v>
      </c>
      <c r="H231" s="1">
        <v>0.49</v>
      </c>
    </row>
    <row r="232" spans="1:8" hidden="1" x14ac:dyDescent="0.3">
      <c r="A232">
        <v>14000</v>
      </c>
      <c r="B232" t="str">
        <f t="shared" si="12"/>
        <v>01000</v>
      </c>
      <c r="C232" t="str">
        <f t="shared" si="13"/>
        <v>CJS47903</v>
      </c>
      <c r="D232" t="str">
        <f>"5015380"</f>
        <v>5015380</v>
      </c>
      <c r="E232" t="s">
        <v>91</v>
      </c>
      <c r="F232" s="1">
        <v>7193.1</v>
      </c>
      <c r="G232" s="1">
        <v>0</v>
      </c>
      <c r="H232" s="1">
        <v>7193.1</v>
      </c>
    </row>
    <row r="233" spans="1:8" hidden="1" x14ac:dyDescent="0.3">
      <c r="A233">
        <v>14000</v>
      </c>
      <c r="B233" t="str">
        <f t="shared" si="12"/>
        <v>01000</v>
      </c>
      <c r="C233" t="str">
        <f t="shared" si="13"/>
        <v>CJS47903</v>
      </c>
      <c r="D233" t="str">
        <f>"5015410"</f>
        <v>5015410</v>
      </c>
      <c r="E233" t="s">
        <v>93</v>
      </c>
      <c r="F233" s="1">
        <v>2866.24</v>
      </c>
      <c r="G233" s="1">
        <v>0</v>
      </c>
      <c r="H233" s="1">
        <v>2866.24</v>
      </c>
    </row>
    <row r="234" spans="1:8" hidden="1" x14ac:dyDescent="0.3">
      <c r="A234">
        <v>14000</v>
      </c>
      <c r="B234" t="str">
        <f t="shared" si="12"/>
        <v>01000</v>
      </c>
      <c r="C234" t="str">
        <f t="shared" si="13"/>
        <v>CJS47903</v>
      </c>
      <c r="D234" t="str">
        <f>"5022240"</f>
        <v>5022240</v>
      </c>
      <c r="E234" t="s">
        <v>101</v>
      </c>
      <c r="F234" s="1">
        <v>27.21</v>
      </c>
      <c r="G234" s="1">
        <v>0</v>
      </c>
      <c r="H234" s="1">
        <v>27.21</v>
      </c>
    </row>
    <row r="235" spans="1:8" hidden="1" x14ac:dyDescent="0.3">
      <c r="A235">
        <v>14000</v>
      </c>
      <c r="B235" t="str">
        <f t="shared" si="12"/>
        <v>01000</v>
      </c>
      <c r="C235" t="str">
        <f t="shared" si="13"/>
        <v>CJS47903</v>
      </c>
      <c r="D235" t="str">
        <f>"5022320"</f>
        <v>5022320</v>
      </c>
      <c r="E235" t="s">
        <v>103</v>
      </c>
      <c r="F235" s="1">
        <v>0</v>
      </c>
      <c r="G235" s="1">
        <v>0</v>
      </c>
      <c r="H235" s="1">
        <v>0</v>
      </c>
    </row>
    <row r="236" spans="1:8" hidden="1" x14ac:dyDescent="0.3">
      <c r="A236">
        <v>14000</v>
      </c>
      <c r="B236" t="str">
        <f t="shared" si="12"/>
        <v>01000</v>
      </c>
      <c r="C236" t="str">
        <f>"CJS47908"</f>
        <v>CJS47908</v>
      </c>
      <c r="D236" t="str">
        <f>"101010"</f>
        <v>101010</v>
      </c>
      <c r="E236" t="s">
        <v>27</v>
      </c>
      <c r="F236" s="1">
        <v>0</v>
      </c>
      <c r="G236" s="1">
        <v>0</v>
      </c>
      <c r="H236" s="1">
        <v>0</v>
      </c>
    </row>
    <row r="237" spans="1:8" hidden="1" x14ac:dyDescent="0.3">
      <c r="A237">
        <v>14000</v>
      </c>
      <c r="B237" t="str">
        <f t="shared" si="12"/>
        <v>01000</v>
      </c>
      <c r="C237" t="str">
        <f>"CJS47913"</f>
        <v>CJS47913</v>
      </c>
      <c r="D237" t="str">
        <f>"101010"</f>
        <v>101010</v>
      </c>
      <c r="E237" t="s">
        <v>27</v>
      </c>
      <c r="F237" s="1">
        <v>0</v>
      </c>
      <c r="G237" s="1">
        <v>0</v>
      </c>
      <c r="H237" s="1">
        <v>0</v>
      </c>
    </row>
    <row r="238" spans="1:8" hidden="1" x14ac:dyDescent="0.3">
      <c r="A238">
        <v>14000</v>
      </c>
      <c r="B238" t="str">
        <f t="shared" si="12"/>
        <v>01000</v>
      </c>
      <c r="C238" t="str">
        <f>"CJS48016"</f>
        <v>CJS48016</v>
      </c>
      <c r="D238" t="str">
        <f>"101010"</f>
        <v>101010</v>
      </c>
      <c r="E238" t="s">
        <v>27</v>
      </c>
      <c r="F238" s="1">
        <v>0</v>
      </c>
      <c r="G238" s="1">
        <v>0</v>
      </c>
      <c r="H238" s="1">
        <v>0</v>
      </c>
    </row>
    <row r="239" spans="1:8" hidden="1" x14ac:dyDescent="0.3">
      <c r="A239">
        <v>14000</v>
      </c>
      <c r="B239" t="str">
        <f t="shared" si="12"/>
        <v>01000</v>
      </c>
      <c r="C239" t="str">
        <f>"CJS48016"</f>
        <v>CJS48016</v>
      </c>
      <c r="D239" t="str">
        <f>"205025"</f>
        <v>205025</v>
      </c>
      <c r="E239" t="s">
        <v>29</v>
      </c>
      <c r="F239" s="1">
        <v>0</v>
      </c>
      <c r="G239" s="1">
        <v>0</v>
      </c>
      <c r="H239" s="1">
        <v>0</v>
      </c>
    </row>
    <row r="240" spans="1:8" hidden="1" x14ac:dyDescent="0.3">
      <c r="A240">
        <v>14000</v>
      </c>
      <c r="B240" t="str">
        <f t="shared" si="12"/>
        <v>01000</v>
      </c>
      <c r="C240" t="str">
        <f t="shared" ref="C240:C245" si="14">"CJS48017"</f>
        <v>CJS48017</v>
      </c>
      <c r="D240" t="str">
        <f>"101010"</f>
        <v>101010</v>
      </c>
      <c r="E240" t="s">
        <v>27</v>
      </c>
      <c r="F240" s="1">
        <v>-4179.84</v>
      </c>
      <c r="G240" s="1">
        <v>0</v>
      </c>
      <c r="H240" s="1">
        <v>-4179.84</v>
      </c>
    </row>
    <row r="241" spans="1:8" hidden="1" x14ac:dyDescent="0.3">
      <c r="A241">
        <v>14000</v>
      </c>
      <c r="B241" t="str">
        <f t="shared" si="12"/>
        <v>01000</v>
      </c>
      <c r="C241" t="str">
        <f t="shared" si="14"/>
        <v>CJS48017</v>
      </c>
      <c r="D241" t="str">
        <f>"205025"</f>
        <v>205025</v>
      </c>
      <c r="E241" t="s">
        <v>29</v>
      </c>
      <c r="F241" s="1">
        <v>0</v>
      </c>
      <c r="G241" s="1">
        <v>-2600</v>
      </c>
      <c r="H241" s="1">
        <v>-2600</v>
      </c>
    </row>
    <row r="242" spans="1:8" hidden="1" x14ac:dyDescent="0.3">
      <c r="A242">
        <v>14000</v>
      </c>
      <c r="B242" t="str">
        <f t="shared" si="12"/>
        <v>01000</v>
      </c>
      <c r="C242" t="str">
        <f t="shared" si="14"/>
        <v>CJS48017</v>
      </c>
      <c r="D242" t="str">
        <f>"5012440"</f>
        <v>5012440</v>
      </c>
      <c r="E242" t="s">
        <v>62</v>
      </c>
      <c r="F242" s="1">
        <v>2600</v>
      </c>
      <c r="G242" s="1">
        <v>2600</v>
      </c>
      <c r="H242" s="1">
        <v>5200</v>
      </c>
    </row>
    <row r="243" spans="1:8" hidden="1" x14ac:dyDescent="0.3">
      <c r="A243">
        <v>14000</v>
      </c>
      <c r="B243" t="str">
        <f t="shared" si="12"/>
        <v>01000</v>
      </c>
      <c r="C243" t="str">
        <f t="shared" si="14"/>
        <v>CJS48017</v>
      </c>
      <c r="D243" t="str">
        <f>"5012820"</f>
        <v>5012820</v>
      </c>
      <c r="E243" t="s">
        <v>73</v>
      </c>
      <c r="F243" s="1">
        <v>172.52</v>
      </c>
      <c r="G243" s="1">
        <v>0</v>
      </c>
      <c r="H243" s="1">
        <v>172.52</v>
      </c>
    </row>
    <row r="244" spans="1:8" hidden="1" x14ac:dyDescent="0.3">
      <c r="A244">
        <v>14000</v>
      </c>
      <c r="B244" t="str">
        <f t="shared" si="12"/>
        <v>01000</v>
      </c>
      <c r="C244" t="str">
        <f t="shared" si="14"/>
        <v>CJS48017</v>
      </c>
      <c r="D244" t="str">
        <f>"5012850"</f>
        <v>5012850</v>
      </c>
      <c r="E244" t="s">
        <v>76</v>
      </c>
      <c r="F244" s="1">
        <v>820.32</v>
      </c>
      <c r="G244" s="1">
        <v>0</v>
      </c>
      <c r="H244" s="1">
        <v>820.32</v>
      </c>
    </row>
    <row r="245" spans="1:8" hidden="1" x14ac:dyDescent="0.3">
      <c r="A245">
        <v>14000</v>
      </c>
      <c r="B245" t="str">
        <f t="shared" si="12"/>
        <v>01000</v>
      </c>
      <c r="C245" t="str">
        <f t="shared" si="14"/>
        <v>CJS48017</v>
      </c>
      <c r="D245" t="str">
        <f>"5012880"</f>
        <v>5012880</v>
      </c>
      <c r="E245" t="s">
        <v>77</v>
      </c>
      <c r="F245" s="1">
        <v>587</v>
      </c>
      <c r="G245" s="1">
        <v>0</v>
      </c>
      <c r="H245" s="1">
        <v>587</v>
      </c>
    </row>
    <row r="246" spans="1:8" hidden="1" x14ac:dyDescent="0.3">
      <c r="A246">
        <v>14000</v>
      </c>
      <c r="B246" t="str">
        <f t="shared" si="12"/>
        <v>01000</v>
      </c>
      <c r="C246" t="str">
        <f>"CJS48018"</f>
        <v>CJS48018</v>
      </c>
      <c r="D246" t="str">
        <f>"101010"</f>
        <v>101010</v>
      </c>
      <c r="E246" t="s">
        <v>27</v>
      </c>
      <c r="F246" s="1">
        <v>-77226.259999999995</v>
      </c>
      <c r="G246" s="1">
        <v>0</v>
      </c>
      <c r="H246" s="1">
        <v>-77226.259999999995</v>
      </c>
    </row>
    <row r="247" spans="1:8" hidden="1" x14ac:dyDescent="0.3">
      <c r="A247">
        <v>14000</v>
      </c>
      <c r="B247" t="str">
        <f t="shared" si="12"/>
        <v>01000</v>
      </c>
      <c r="C247" t="str">
        <f>"CJS48018"</f>
        <v>CJS48018</v>
      </c>
      <c r="D247" t="str">
        <f>"205025"</f>
        <v>205025</v>
      </c>
      <c r="E247" t="s">
        <v>29</v>
      </c>
      <c r="F247" s="1">
        <v>0</v>
      </c>
      <c r="G247" s="1">
        <v>0</v>
      </c>
      <c r="H247" s="1">
        <v>0</v>
      </c>
    </row>
    <row r="248" spans="1:8" hidden="1" x14ac:dyDescent="0.3">
      <c r="A248">
        <v>14000</v>
      </c>
      <c r="B248" t="str">
        <f t="shared" si="12"/>
        <v>01000</v>
      </c>
      <c r="C248" t="str">
        <f>"CJS48018"</f>
        <v>CJS48018</v>
      </c>
      <c r="D248" t="str">
        <f>"5014510"</f>
        <v>5014510</v>
      </c>
      <c r="E248" t="s">
        <v>88</v>
      </c>
      <c r="F248" s="1">
        <v>77226.259999999995</v>
      </c>
      <c r="G248" s="1">
        <v>0</v>
      </c>
      <c r="H248" s="1">
        <v>77226.259999999995</v>
      </c>
    </row>
    <row r="249" spans="1:8" hidden="1" x14ac:dyDescent="0.3">
      <c r="A249">
        <v>14000</v>
      </c>
      <c r="B249" t="str">
        <f t="shared" si="12"/>
        <v>01000</v>
      </c>
      <c r="C249" t="str">
        <f>"CJS48035"</f>
        <v>CJS48035</v>
      </c>
      <c r="D249" t="str">
        <f>"101010"</f>
        <v>101010</v>
      </c>
      <c r="E249" t="s">
        <v>27</v>
      </c>
      <c r="F249" s="1">
        <v>11454.84</v>
      </c>
      <c r="G249" s="1">
        <v>0</v>
      </c>
      <c r="H249" s="1">
        <v>11454.84</v>
      </c>
    </row>
    <row r="250" spans="1:8" hidden="1" x14ac:dyDescent="0.3">
      <c r="A250">
        <v>14000</v>
      </c>
      <c r="B250" t="str">
        <f t="shared" si="12"/>
        <v>01000</v>
      </c>
      <c r="C250" t="str">
        <f>"CJS48035"</f>
        <v>CJS48035</v>
      </c>
      <c r="D250" t="str">
        <f>"4009071"</f>
        <v>4009071</v>
      </c>
      <c r="E250" t="s">
        <v>110</v>
      </c>
      <c r="F250" s="1">
        <v>-11454.84</v>
      </c>
      <c r="G250" s="1">
        <v>0</v>
      </c>
      <c r="H250" s="1">
        <v>-11454.84</v>
      </c>
    </row>
    <row r="251" spans="1:8" hidden="1" x14ac:dyDescent="0.3">
      <c r="A251">
        <v>14000</v>
      </c>
      <c r="B251" t="str">
        <f t="shared" si="12"/>
        <v>01000</v>
      </c>
      <c r="C251" t="str">
        <f t="shared" ref="C251:C264" si="15">"CJS48044"</f>
        <v>CJS48044</v>
      </c>
      <c r="D251" t="str">
        <f>"101010"</f>
        <v>101010</v>
      </c>
      <c r="E251" t="s">
        <v>27</v>
      </c>
      <c r="F251" s="1">
        <v>-40241.800000000003</v>
      </c>
      <c r="G251" s="1">
        <v>0</v>
      </c>
      <c r="H251" s="1">
        <v>-40241.800000000003</v>
      </c>
    </row>
    <row r="252" spans="1:8" hidden="1" x14ac:dyDescent="0.3">
      <c r="A252">
        <v>14000</v>
      </c>
      <c r="B252" t="str">
        <f t="shared" si="12"/>
        <v>01000</v>
      </c>
      <c r="C252" t="str">
        <f t="shared" si="15"/>
        <v>CJS48044</v>
      </c>
      <c r="D252" t="str">
        <f>"205025"</f>
        <v>205025</v>
      </c>
      <c r="E252" t="s">
        <v>29</v>
      </c>
      <c r="F252" s="1">
        <v>0</v>
      </c>
      <c r="G252" s="1">
        <v>0</v>
      </c>
      <c r="H252" s="1">
        <v>0</v>
      </c>
    </row>
    <row r="253" spans="1:8" hidden="1" x14ac:dyDescent="0.3">
      <c r="A253">
        <v>14000</v>
      </c>
      <c r="B253" t="str">
        <f t="shared" si="12"/>
        <v>01000</v>
      </c>
      <c r="C253" t="str">
        <f t="shared" si="15"/>
        <v>CJS48044</v>
      </c>
      <c r="D253" t="str">
        <f>"5012150"</f>
        <v>5012150</v>
      </c>
      <c r="E253" t="s">
        <v>54</v>
      </c>
      <c r="F253" s="1">
        <v>638</v>
      </c>
      <c r="G253" s="1">
        <v>0</v>
      </c>
      <c r="H253" s="1">
        <v>638</v>
      </c>
    </row>
    <row r="254" spans="1:8" hidden="1" x14ac:dyDescent="0.3">
      <c r="A254">
        <v>14000</v>
      </c>
      <c r="B254" t="str">
        <f t="shared" si="12"/>
        <v>01000</v>
      </c>
      <c r="C254" t="str">
        <f t="shared" si="15"/>
        <v>CJS48044</v>
      </c>
      <c r="D254" t="str">
        <f>"5012270"</f>
        <v>5012270</v>
      </c>
      <c r="E254" t="s">
        <v>61</v>
      </c>
      <c r="F254" s="1">
        <v>0</v>
      </c>
      <c r="G254" s="1">
        <v>0</v>
      </c>
      <c r="H254" s="1">
        <v>0</v>
      </c>
    </row>
    <row r="255" spans="1:8" hidden="1" x14ac:dyDescent="0.3">
      <c r="A255">
        <v>14000</v>
      </c>
      <c r="B255" t="str">
        <f t="shared" si="12"/>
        <v>01000</v>
      </c>
      <c r="C255" t="str">
        <f t="shared" si="15"/>
        <v>CJS48044</v>
      </c>
      <c r="D255" t="str">
        <f>"5012440"</f>
        <v>5012440</v>
      </c>
      <c r="E255" t="s">
        <v>62</v>
      </c>
      <c r="F255" s="1">
        <v>6092.01</v>
      </c>
      <c r="G255" s="1">
        <v>0</v>
      </c>
      <c r="H255" s="1">
        <v>6092.01</v>
      </c>
    </row>
    <row r="256" spans="1:8" hidden="1" x14ac:dyDescent="0.3">
      <c r="A256">
        <v>14000</v>
      </c>
      <c r="B256" t="str">
        <f t="shared" si="12"/>
        <v>01000</v>
      </c>
      <c r="C256" t="str">
        <f t="shared" si="15"/>
        <v>CJS48044</v>
      </c>
      <c r="D256" t="str">
        <f>"5012640"</f>
        <v>5012640</v>
      </c>
      <c r="E256" t="s">
        <v>65</v>
      </c>
      <c r="F256" s="1">
        <v>6953.5</v>
      </c>
      <c r="G256" s="1">
        <v>0</v>
      </c>
      <c r="H256" s="1">
        <v>6953.5</v>
      </c>
    </row>
    <row r="257" spans="1:8" hidden="1" x14ac:dyDescent="0.3">
      <c r="A257">
        <v>14000</v>
      </c>
      <c r="B257" t="str">
        <f t="shared" si="12"/>
        <v>01000</v>
      </c>
      <c r="C257" t="str">
        <f t="shared" si="15"/>
        <v>CJS48044</v>
      </c>
      <c r="D257" t="str">
        <f>"5012820"</f>
        <v>5012820</v>
      </c>
      <c r="E257" t="s">
        <v>73</v>
      </c>
      <c r="F257" s="1">
        <v>394.44</v>
      </c>
      <c r="G257" s="1">
        <v>0</v>
      </c>
      <c r="H257" s="1">
        <v>394.44</v>
      </c>
    </row>
    <row r="258" spans="1:8" hidden="1" x14ac:dyDescent="0.3">
      <c r="A258">
        <v>14000</v>
      </c>
      <c r="B258" t="str">
        <f t="shared" si="12"/>
        <v>01000</v>
      </c>
      <c r="C258" t="str">
        <f t="shared" si="15"/>
        <v>CJS48044</v>
      </c>
      <c r="D258" t="str">
        <f>"5012830"</f>
        <v>5012830</v>
      </c>
      <c r="E258" t="s">
        <v>74</v>
      </c>
      <c r="F258" s="1">
        <v>1145</v>
      </c>
      <c r="G258" s="1">
        <v>0</v>
      </c>
      <c r="H258" s="1">
        <v>1145</v>
      </c>
    </row>
    <row r="259" spans="1:8" hidden="1" x14ac:dyDescent="0.3">
      <c r="A259">
        <v>14000</v>
      </c>
      <c r="B259" t="str">
        <f t="shared" si="12"/>
        <v>01000</v>
      </c>
      <c r="C259" t="str">
        <f t="shared" si="15"/>
        <v>CJS48044</v>
      </c>
      <c r="D259" t="str">
        <f>"5012850"</f>
        <v>5012850</v>
      </c>
      <c r="E259" t="s">
        <v>76</v>
      </c>
      <c r="F259" s="1">
        <v>21407.599999999999</v>
      </c>
      <c r="G259" s="1">
        <v>0</v>
      </c>
      <c r="H259" s="1">
        <v>21407.599999999999</v>
      </c>
    </row>
    <row r="260" spans="1:8" hidden="1" x14ac:dyDescent="0.3">
      <c r="A260">
        <v>14000</v>
      </c>
      <c r="B260" t="str">
        <f t="shared" si="12"/>
        <v>01000</v>
      </c>
      <c r="C260" t="str">
        <f t="shared" si="15"/>
        <v>CJS48044</v>
      </c>
      <c r="D260" t="str">
        <f>"5012880"</f>
        <v>5012880</v>
      </c>
      <c r="E260" t="s">
        <v>77</v>
      </c>
      <c r="F260" s="1">
        <v>1054.5</v>
      </c>
      <c r="G260" s="1">
        <v>0</v>
      </c>
      <c r="H260" s="1">
        <v>1054.5</v>
      </c>
    </row>
    <row r="261" spans="1:8" hidden="1" x14ac:dyDescent="0.3">
      <c r="A261">
        <v>14000</v>
      </c>
      <c r="B261" t="str">
        <f t="shared" si="12"/>
        <v>01000</v>
      </c>
      <c r="C261" t="str">
        <f t="shared" si="15"/>
        <v>CJS48044</v>
      </c>
      <c r="D261" t="str">
        <f>"5013230"</f>
        <v>5013230</v>
      </c>
      <c r="E261" t="s">
        <v>82</v>
      </c>
      <c r="F261" s="1">
        <v>61.14</v>
      </c>
      <c r="G261" s="1">
        <v>0</v>
      </c>
      <c r="H261" s="1">
        <v>61.14</v>
      </c>
    </row>
    <row r="262" spans="1:8" hidden="1" x14ac:dyDescent="0.3">
      <c r="A262">
        <v>14000</v>
      </c>
      <c r="B262" t="str">
        <f t="shared" si="12"/>
        <v>01000</v>
      </c>
      <c r="C262" t="str">
        <f t="shared" si="15"/>
        <v>CJS48044</v>
      </c>
      <c r="D262" t="str">
        <f>"5013620"</f>
        <v>5013620</v>
      </c>
      <c r="E262" t="s">
        <v>115</v>
      </c>
      <c r="F262" s="1">
        <v>845.61</v>
      </c>
      <c r="G262" s="1">
        <v>0</v>
      </c>
      <c r="H262" s="1">
        <v>845.61</v>
      </c>
    </row>
    <row r="263" spans="1:8" hidden="1" x14ac:dyDescent="0.3">
      <c r="A263">
        <v>14000</v>
      </c>
      <c r="B263" t="str">
        <f t="shared" si="12"/>
        <v>01000</v>
      </c>
      <c r="C263" t="str">
        <f t="shared" si="15"/>
        <v>CJS48044</v>
      </c>
      <c r="D263" t="str">
        <f>"5015340"</f>
        <v>5015340</v>
      </c>
      <c r="E263" t="s">
        <v>116</v>
      </c>
      <c r="F263" s="1">
        <v>600</v>
      </c>
      <c r="G263" s="1">
        <v>0</v>
      </c>
      <c r="H263" s="1">
        <v>600</v>
      </c>
    </row>
    <row r="264" spans="1:8" hidden="1" x14ac:dyDescent="0.3">
      <c r="A264">
        <v>14000</v>
      </c>
      <c r="B264" t="str">
        <f t="shared" si="12"/>
        <v>01000</v>
      </c>
      <c r="C264" t="str">
        <f t="shared" si="15"/>
        <v>CJS48044</v>
      </c>
      <c r="D264" t="str">
        <f>"5015350"</f>
        <v>5015350</v>
      </c>
      <c r="E264" t="s">
        <v>90</v>
      </c>
      <c r="F264" s="1">
        <v>1050</v>
      </c>
      <c r="G264" s="1">
        <v>0</v>
      </c>
      <c r="H264" s="1">
        <v>1050</v>
      </c>
    </row>
    <row r="265" spans="1:8" hidden="1" x14ac:dyDescent="0.3">
      <c r="A265">
        <v>14000</v>
      </c>
      <c r="B265" t="str">
        <f t="shared" si="12"/>
        <v>01000</v>
      </c>
      <c r="C265" t="str">
        <f>"CJS48055"</f>
        <v>CJS48055</v>
      </c>
      <c r="D265" t="str">
        <f>"101010"</f>
        <v>101010</v>
      </c>
      <c r="E265" t="s">
        <v>27</v>
      </c>
      <c r="F265" s="1">
        <v>-47406</v>
      </c>
      <c r="G265" s="1">
        <v>0</v>
      </c>
      <c r="H265" s="1">
        <v>-47406</v>
      </c>
    </row>
    <row r="266" spans="1:8" hidden="1" x14ac:dyDescent="0.3">
      <c r="A266">
        <v>14000</v>
      </c>
      <c r="B266" t="str">
        <f t="shared" si="12"/>
        <v>01000</v>
      </c>
      <c r="C266" t="str">
        <f>"CJS48055"</f>
        <v>CJS48055</v>
      </c>
      <c r="D266" t="str">
        <f>"205025"</f>
        <v>205025</v>
      </c>
      <c r="E266" t="s">
        <v>29</v>
      </c>
      <c r="F266" s="1">
        <v>0</v>
      </c>
      <c r="G266" s="1">
        <v>0</v>
      </c>
      <c r="H266" s="1">
        <v>0</v>
      </c>
    </row>
    <row r="267" spans="1:8" hidden="1" x14ac:dyDescent="0.3">
      <c r="A267">
        <v>14000</v>
      </c>
      <c r="B267" t="str">
        <f t="shared" si="12"/>
        <v>01000</v>
      </c>
      <c r="C267" t="str">
        <f>"CJS48055"</f>
        <v>CJS48055</v>
      </c>
      <c r="D267" t="str">
        <f>"5012440"</f>
        <v>5012440</v>
      </c>
      <c r="E267" t="s">
        <v>62</v>
      </c>
      <c r="F267" s="1">
        <v>47406</v>
      </c>
      <c r="G267" s="1">
        <v>0</v>
      </c>
      <c r="H267" s="1">
        <v>47406</v>
      </c>
    </row>
    <row r="268" spans="1:8" hidden="1" x14ac:dyDescent="0.3">
      <c r="A268">
        <v>14000</v>
      </c>
      <c r="B268" t="str">
        <f t="shared" ref="B268:B331" si="16">"01000"</f>
        <v>01000</v>
      </c>
      <c r="C268" t="str">
        <f>"CJS48057"</f>
        <v>CJS48057</v>
      </c>
      <c r="D268" t="str">
        <f>"101010"</f>
        <v>101010</v>
      </c>
      <c r="E268" t="s">
        <v>27</v>
      </c>
      <c r="F268" s="1">
        <v>0</v>
      </c>
      <c r="G268" s="1">
        <v>0</v>
      </c>
      <c r="H268" s="1">
        <v>0</v>
      </c>
    </row>
    <row r="269" spans="1:8" hidden="1" x14ac:dyDescent="0.3">
      <c r="A269">
        <v>14000</v>
      </c>
      <c r="B269" t="str">
        <f t="shared" si="16"/>
        <v>01000</v>
      </c>
      <c r="C269" t="str">
        <f>"CJS48057"</f>
        <v>CJS48057</v>
      </c>
      <c r="D269" t="str">
        <f>"205025"</f>
        <v>205025</v>
      </c>
      <c r="E269" t="s">
        <v>29</v>
      </c>
      <c r="F269" s="1">
        <v>0</v>
      </c>
      <c r="G269" s="1">
        <v>0</v>
      </c>
      <c r="H269" s="1">
        <v>0</v>
      </c>
    </row>
    <row r="270" spans="1:8" hidden="1" x14ac:dyDescent="0.3">
      <c r="A270">
        <v>14000</v>
      </c>
      <c r="B270" t="str">
        <f t="shared" si="16"/>
        <v>01000</v>
      </c>
      <c r="C270" t="str">
        <f t="shared" ref="C270:C278" si="17">"CJS48059"</f>
        <v>CJS48059</v>
      </c>
      <c r="D270" t="str">
        <f>"101010"</f>
        <v>101010</v>
      </c>
      <c r="E270" t="s">
        <v>27</v>
      </c>
      <c r="F270" s="1">
        <v>0</v>
      </c>
      <c r="G270" s="1">
        <v>-2465.0700000000002</v>
      </c>
      <c r="H270" s="1">
        <v>-2465.0700000000002</v>
      </c>
    </row>
    <row r="271" spans="1:8" hidden="1" x14ac:dyDescent="0.3">
      <c r="A271">
        <v>14000</v>
      </c>
      <c r="B271" t="str">
        <f t="shared" si="16"/>
        <v>01000</v>
      </c>
      <c r="C271" t="str">
        <f t="shared" si="17"/>
        <v>CJS48059</v>
      </c>
      <c r="D271" t="str">
        <f>"205025"</f>
        <v>205025</v>
      </c>
      <c r="E271" t="s">
        <v>29</v>
      </c>
      <c r="F271" s="1">
        <v>0</v>
      </c>
      <c r="G271" s="1">
        <v>-38960</v>
      </c>
      <c r="H271" s="1">
        <v>-38960</v>
      </c>
    </row>
    <row r="272" spans="1:8" hidden="1" x14ac:dyDescent="0.3">
      <c r="A272">
        <v>14000</v>
      </c>
      <c r="B272" t="str">
        <f t="shared" si="16"/>
        <v>01000</v>
      </c>
      <c r="C272" t="str">
        <f t="shared" si="17"/>
        <v>CJS48059</v>
      </c>
      <c r="D272" t="str">
        <f>"5012150"</f>
        <v>5012150</v>
      </c>
      <c r="E272" t="s">
        <v>54</v>
      </c>
      <c r="F272" s="1">
        <v>0</v>
      </c>
      <c r="G272" s="1">
        <v>639</v>
      </c>
      <c r="H272" s="1">
        <v>639</v>
      </c>
    </row>
    <row r="273" spans="1:8" hidden="1" x14ac:dyDescent="0.3">
      <c r="A273">
        <v>14000</v>
      </c>
      <c r="B273" t="str">
        <f t="shared" si="16"/>
        <v>01000</v>
      </c>
      <c r="C273" t="str">
        <f t="shared" si="17"/>
        <v>CJS48059</v>
      </c>
      <c r="D273" t="str">
        <f>"5012190"</f>
        <v>5012190</v>
      </c>
      <c r="E273" t="s">
        <v>57</v>
      </c>
      <c r="F273" s="1">
        <v>0</v>
      </c>
      <c r="G273" s="1">
        <v>30</v>
      </c>
      <c r="H273" s="1">
        <v>30</v>
      </c>
    </row>
    <row r="274" spans="1:8" hidden="1" x14ac:dyDescent="0.3">
      <c r="A274">
        <v>14000</v>
      </c>
      <c r="B274" t="str">
        <f t="shared" si="16"/>
        <v>01000</v>
      </c>
      <c r="C274" t="str">
        <f t="shared" si="17"/>
        <v>CJS48059</v>
      </c>
      <c r="D274" t="str">
        <f>"5012440"</f>
        <v>5012440</v>
      </c>
      <c r="E274" t="s">
        <v>62</v>
      </c>
      <c r="F274" s="1">
        <v>0</v>
      </c>
      <c r="G274" s="1">
        <v>16055</v>
      </c>
      <c r="H274" s="1">
        <v>16055</v>
      </c>
    </row>
    <row r="275" spans="1:8" hidden="1" x14ac:dyDescent="0.3">
      <c r="A275">
        <v>14000</v>
      </c>
      <c r="B275" t="str">
        <f t="shared" si="16"/>
        <v>01000</v>
      </c>
      <c r="C275" t="str">
        <f t="shared" si="17"/>
        <v>CJS48059</v>
      </c>
      <c r="D275" t="str">
        <f>"5012730"</f>
        <v>5012730</v>
      </c>
      <c r="E275" t="s">
        <v>68</v>
      </c>
      <c r="F275" s="1">
        <v>0</v>
      </c>
      <c r="G275" s="1">
        <v>22905</v>
      </c>
      <c r="H275" s="1">
        <v>22905</v>
      </c>
    </row>
    <row r="276" spans="1:8" hidden="1" x14ac:dyDescent="0.3">
      <c r="A276">
        <v>14000</v>
      </c>
      <c r="B276" t="str">
        <f t="shared" si="16"/>
        <v>01000</v>
      </c>
      <c r="C276" t="str">
        <f t="shared" si="17"/>
        <v>CJS48059</v>
      </c>
      <c r="D276" t="str">
        <f>"5012820"</f>
        <v>5012820</v>
      </c>
      <c r="E276" t="s">
        <v>73</v>
      </c>
      <c r="F276" s="1">
        <v>0</v>
      </c>
      <c r="G276" s="1">
        <v>524.16</v>
      </c>
      <c r="H276" s="1">
        <v>524.16</v>
      </c>
    </row>
    <row r="277" spans="1:8" hidden="1" x14ac:dyDescent="0.3">
      <c r="A277">
        <v>14000</v>
      </c>
      <c r="B277" t="str">
        <f t="shared" si="16"/>
        <v>01000</v>
      </c>
      <c r="C277" t="str">
        <f t="shared" si="17"/>
        <v>CJS48059</v>
      </c>
      <c r="D277" t="str">
        <f>"5012880"</f>
        <v>5012880</v>
      </c>
      <c r="E277" t="s">
        <v>77</v>
      </c>
      <c r="F277" s="1">
        <v>0</v>
      </c>
      <c r="G277" s="1">
        <v>1137</v>
      </c>
      <c r="H277" s="1">
        <v>1137</v>
      </c>
    </row>
    <row r="278" spans="1:8" hidden="1" x14ac:dyDescent="0.3">
      <c r="A278">
        <v>14000</v>
      </c>
      <c r="B278" t="str">
        <f t="shared" si="16"/>
        <v>01000</v>
      </c>
      <c r="C278" t="str">
        <f t="shared" si="17"/>
        <v>CJS48059</v>
      </c>
      <c r="D278" t="str">
        <f>"5013230"</f>
        <v>5013230</v>
      </c>
      <c r="E278" t="s">
        <v>82</v>
      </c>
      <c r="F278" s="1">
        <v>0</v>
      </c>
      <c r="G278" s="1">
        <v>134.91</v>
      </c>
      <c r="H278" s="1">
        <v>134.91</v>
      </c>
    </row>
    <row r="279" spans="1:8" hidden="1" x14ac:dyDescent="0.3">
      <c r="A279">
        <v>14000</v>
      </c>
      <c r="B279" t="str">
        <f t="shared" si="16"/>
        <v>01000</v>
      </c>
      <c r="C279" t="str">
        <f>"CJS48070"</f>
        <v>CJS48070</v>
      </c>
      <c r="D279" t="str">
        <f>"101010"</f>
        <v>101010</v>
      </c>
      <c r="E279" t="s">
        <v>27</v>
      </c>
      <c r="F279" s="1">
        <v>0</v>
      </c>
      <c r="G279" s="1">
        <v>0</v>
      </c>
      <c r="H279" s="1">
        <v>0</v>
      </c>
    </row>
    <row r="280" spans="1:8" hidden="1" x14ac:dyDescent="0.3">
      <c r="A280">
        <v>14000</v>
      </c>
      <c r="B280" t="str">
        <f t="shared" si="16"/>
        <v>01000</v>
      </c>
      <c r="C280" t="str">
        <f>"CJS51001"</f>
        <v>CJS51001</v>
      </c>
      <c r="D280" t="str">
        <f>"101010"</f>
        <v>101010</v>
      </c>
      <c r="E280" t="s">
        <v>27</v>
      </c>
      <c r="F280" s="1">
        <v>0</v>
      </c>
      <c r="G280" s="1">
        <v>0</v>
      </c>
      <c r="H280" s="1">
        <v>0</v>
      </c>
    </row>
    <row r="281" spans="1:8" hidden="1" x14ac:dyDescent="0.3">
      <c r="A281">
        <v>14000</v>
      </c>
      <c r="B281" t="str">
        <f t="shared" si="16"/>
        <v>01000</v>
      </c>
      <c r="C281" t="str">
        <f>"CJS5101701"</f>
        <v>CJS5101701</v>
      </c>
      <c r="D281" t="str">
        <f>"101010"</f>
        <v>101010</v>
      </c>
      <c r="E281" t="s">
        <v>27</v>
      </c>
      <c r="F281" s="1">
        <v>3792.86</v>
      </c>
      <c r="G281" s="1">
        <v>0</v>
      </c>
      <c r="H281" s="1">
        <v>3792.86</v>
      </c>
    </row>
    <row r="282" spans="1:8" hidden="1" x14ac:dyDescent="0.3">
      <c r="A282">
        <v>14000</v>
      </c>
      <c r="B282" t="str">
        <f t="shared" si="16"/>
        <v>01000</v>
      </c>
      <c r="C282" t="str">
        <f>"CJS5101701"</f>
        <v>CJS5101701</v>
      </c>
      <c r="D282" t="str">
        <f>"4009071"</f>
        <v>4009071</v>
      </c>
      <c r="E282" t="s">
        <v>110</v>
      </c>
      <c r="F282" s="1">
        <v>-3792.86</v>
      </c>
      <c r="G282" s="1">
        <v>0</v>
      </c>
      <c r="H282" s="1">
        <v>-3792.86</v>
      </c>
    </row>
    <row r="283" spans="1:8" hidden="1" x14ac:dyDescent="0.3">
      <c r="A283">
        <v>14000</v>
      </c>
      <c r="B283" t="str">
        <f t="shared" si="16"/>
        <v>01000</v>
      </c>
      <c r="C283" t="str">
        <f>"CJS53002"</f>
        <v>CJS53002</v>
      </c>
      <c r="D283" t="str">
        <f>"101010"</f>
        <v>101010</v>
      </c>
      <c r="E283" t="s">
        <v>27</v>
      </c>
      <c r="F283" s="1">
        <v>0</v>
      </c>
      <c r="G283" s="1">
        <v>0</v>
      </c>
      <c r="H283" s="1">
        <v>0</v>
      </c>
    </row>
    <row r="284" spans="1:8" hidden="1" x14ac:dyDescent="0.3">
      <c r="A284">
        <v>14000</v>
      </c>
      <c r="B284" t="str">
        <f t="shared" si="16"/>
        <v>01000</v>
      </c>
      <c r="C284" t="str">
        <f>"CJS5601701"</f>
        <v>CJS5601701</v>
      </c>
      <c r="D284" t="str">
        <f>"101010"</f>
        <v>101010</v>
      </c>
      <c r="E284" t="s">
        <v>27</v>
      </c>
      <c r="F284" s="1">
        <v>31315.71</v>
      </c>
      <c r="G284" s="1">
        <v>0</v>
      </c>
      <c r="H284" s="1">
        <v>31315.71</v>
      </c>
    </row>
    <row r="285" spans="1:8" hidden="1" x14ac:dyDescent="0.3">
      <c r="A285">
        <v>14000</v>
      </c>
      <c r="B285" t="str">
        <f t="shared" si="16"/>
        <v>01000</v>
      </c>
      <c r="C285" t="str">
        <f>"CJS5601701"</f>
        <v>CJS5601701</v>
      </c>
      <c r="D285" t="str">
        <f>"4009071"</f>
        <v>4009071</v>
      </c>
      <c r="E285" t="s">
        <v>110</v>
      </c>
      <c r="F285" s="1">
        <v>-31315.71</v>
      </c>
      <c r="G285" s="1">
        <v>0</v>
      </c>
      <c r="H285" s="1">
        <v>-31315.71</v>
      </c>
    </row>
    <row r="286" spans="1:8" hidden="1" x14ac:dyDescent="0.3">
      <c r="A286">
        <v>14000</v>
      </c>
      <c r="B286" t="str">
        <f t="shared" si="16"/>
        <v>01000</v>
      </c>
      <c r="C286" t="str">
        <f>"CJS56501"</f>
        <v>CJS56501</v>
      </c>
      <c r="D286" t="str">
        <f t="shared" ref="D286:D299" si="18">"101010"</f>
        <v>101010</v>
      </c>
      <c r="E286" t="s">
        <v>27</v>
      </c>
      <c r="F286" s="1">
        <v>0</v>
      </c>
      <c r="G286" s="1">
        <v>0</v>
      </c>
      <c r="H286" s="1">
        <v>0</v>
      </c>
    </row>
    <row r="287" spans="1:8" hidden="1" x14ac:dyDescent="0.3">
      <c r="A287">
        <v>14000</v>
      </c>
      <c r="B287" t="str">
        <f t="shared" si="16"/>
        <v>01000</v>
      </c>
      <c r="C287" t="str">
        <f>"CJS5651702"</f>
        <v>CJS5651702</v>
      </c>
      <c r="D287" t="str">
        <f t="shared" si="18"/>
        <v>101010</v>
      </c>
      <c r="E287" t="s">
        <v>27</v>
      </c>
      <c r="F287" s="1">
        <v>0</v>
      </c>
      <c r="G287" s="1">
        <v>0</v>
      </c>
      <c r="H287" s="1">
        <v>0</v>
      </c>
    </row>
    <row r="288" spans="1:8" hidden="1" x14ac:dyDescent="0.3">
      <c r="A288">
        <v>14000</v>
      </c>
      <c r="B288" t="str">
        <f t="shared" si="16"/>
        <v>01000</v>
      </c>
      <c r="C288" t="str">
        <f>"CJS5651703"</f>
        <v>CJS5651703</v>
      </c>
      <c r="D288" t="str">
        <f t="shared" si="18"/>
        <v>101010</v>
      </c>
      <c r="E288" t="s">
        <v>27</v>
      </c>
      <c r="F288" s="1">
        <v>0</v>
      </c>
      <c r="G288" s="1">
        <v>0</v>
      </c>
      <c r="H288" s="1">
        <v>0</v>
      </c>
    </row>
    <row r="289" spans="1:8" hidden="1" x14ac:dyDescent="0.3">
      <c r="A289">
        <v>14000</v>
      </c>
      <c r="B289" t="str">
        <f t="shared" si="16"/>
        <v>01000</v>
      </c>
      <c r="C289" t="str">
        <f>"CJS57001"</f>
        <v>CJS57001</v>
      </c>
      <c r="D289" t="str">
        <f t="shared" si="18"/>
        <v>101010</v>
      </c>
      <c r="E289" t="s">
        <v>27</v>
      </c>
      <c r="F289" s="1">
        <v>0</v>
      </c>
      <c r="G289" s="1">
        <v>0</v>
      </c>
      <c r="H289" s="1">
        <v>0</v>
      </c>
    </row>
    <row r="290" spans="1:8" hidden="1" x14ac:dyDescent="0.3">
      <c r="A290">
        <v>14000</v>
      </c>
      <c r="B290" t="str">
        <f t="shared" si="16"/>
        <v>01000</v>
      </c>
      <c r="C290" t="str">
        <f>"CJS5701701"</f>
        <v>CJS5701701</v>
      </c>
      <c r="D290" t="str">
        <f t="shared" si="18"/>
        <v>101010</v>
      </c>
      <c r="E290" t="s">
        <v>27</v>
      </c>
      <c r="F290" s="1">
        <v>0</v>
      </c>
      <c r="G290" s="1">
        <v>0</v>
      </c>
      <c r="H290" s="1">
        <v>0</v>
      </c>
    </row>
    <row r="291" spans="1:8" hidden="1" x14ac:dyDescent="0.3">
      <c r="A291">
        <v>14000</v>
      </c>
      <c r="B291" t="str">
        <f t="shared" si="16"/>
        <v>01000</v>
      </c>
      <c r="C291" t="str">
        <f>"CJS57701"</f>
        <v>CJS57701</v>
      </c>
      <c r="D291" t="str">
        <f t="shared" si="18"/>
        <v>101010</v>
      </c>
      <c r="E291" t="s">
        <v>27</v>
      </c>
      <c r="F291" s="1">
        <v>0</v>
      </c>
      <c r="G291" s="1">
        <v>0</v>
      </c>
      <c r="H291" s="1">
        <v>0</v>
      </c>
    </row>
    <row r="292" spans="1:8" hidden="1" x14ac:dyDescent="0.3">
      <c r="A292">
        <v>14000</v>
      </c>
      <c r="B292" t="str">
        <f t="shared" si="16"/>
        <v>01000</v>
      </c>
      <c r="C292" t="str">
        <f>"CJS57703"</f>
        <v>CJS57703</v>
      </c>
      <c r="D292" t="str">
        <f t="shared" si="18"/>
        <v>101010</v>
      </c>
      <c r="E292" t="s">
        <v>27</v>
      </c>
      <c r="F292" s="1">
        <v>0</v>
      </c>
      <c r="G292" s="1">
        <v>0</v>
      </c>
      <c r="H292" s="1">
        <v>0</v>
      </c>
    </row>
    <row r="293" spans="1:8" hidden="1" x14ac:dyDescent="0.3">
      <c r="A293">
        <v>14000</v>
      </c>
      <c r="B293" t="str">
        <f t="shared" si="16"/>
        <v>01000</v>
      </c>
      <c r="C293" t="str">
        <f>"CJS60044"</f>
        <v>CJS60044</v>
      </c>
      <c r="D293" t="str">
        <f t="shared" si="18"/>
        <v>101010</v>
      </c>
      <c r="E293" t="s">
        <v>27</v>
      </c>
      <c r="F293" s="1">
        <v>0</v>
      </c>
      <c r="G293" s="1">
        <v>0</v>
      </c>
      <c r="H293" s="1">
        <v>0</v>
      </c>
    </row>
    <row r="294" spans="1:8" hidden="1" x14ac:dyDescent="0.3">
      <c r="A294">
        <v>14000</v>
      </c>
      <c r="B294" t="str">
        <f t="shared" si="16"/>
        <v>01000</v>
      </c>
      <c r="C294" t="str">
        <f>"CJS60046"</f>
        <v>CJS60046</v>
      </c>
      <c r="D294" t="str">
        <f t="shared" si="18"/>
        <v>101010</v>
      </c>
      <c r="E294" t="s">
        <v>27</v>
      </c>
      <c r="F294" s="1">
        <v>0</v>
      </c>
      <c r="G294" s="1">
        <v>0</v>
      </c>
      <c r="H294" s="1">
        <v>0</v>
      </c>
    </row>
    <row r="295" spans="1:8" hidden="1" x14ac:dyDescent="0.3">
      <c r="A295">
        <v>14000</v>
      </c>
      <c r="B295" t="str">
        <f t="shared" si="16"/>
        <v>01000</v>
      </c>
      <c r="C295" t="str">
        <f>"CJS60051"</f>
        <v>CJS60051</v>
      </c>
      <c r="D295" t="str">
        <f t="shared" si="18"/>
        <v>101010</v>
      </c>
      <c r="E295" t="s">
        <v>27</v>
      </c>
      <c r="F295" s="1">
        <v>0</v>
      </c>
      <c r="G295" s="1">
        <v>0</v>
      </c>
      <c r="H295" s="1">
        <v>0</v>
      </c>
    </row>
    <row r="296" spans="1:8" hidden="1" x14ac:dyDescent="0.3">
      <c r="A296">
        <v>14000</v>
      </c>
      <c r="B296" t="str">
        <f t="shared" si="16"/>
        <v>01000</v>
      </c>
      <c r="C296" t="str">
        <f>"CJS60056"</f>
        <v>CJS60056</v>
      </c>
      <c r="D296" t="str">
        <f t="shared" si="18"/>
        <v>101010</v>
      </c>
      <c r="E296" t="s">
        <v>27</v>
      </c>
      <c r="F296" s="1">
        <v>0</v>
      </c>
      <c r="G296" s="1">
        <v>0</v>
      </c>
      <c r="H296" s="1">
        <v>0</v>
      </c>
    </row>
    <row r="297" spans="1:8" hidden="1" x14ac:dyDescent="0.3">
      <c r="A297">
        <v>14000</v>
      </c>
      <c r="B297" t="str">
        <f t="shared" si="16"/>
        <v>01000</v>
      </c>
      <c r="C297" t="str">
        <f>"CJS60058"</f>
        <v>CJS60058</v>
      </c>
      <c r="D297" t="str">
        <f t="shared" si="18"/>
        <v>101010</v>
      </c>
      <c r="E297" t="s">
        <v>27</v>
      </c>
      <c r="F297" s="1">
        <v>0</v>
      </c>
      <c r="G297" s="1">
        <v>0</v>
      </c>
      <c r="H297" s="1">
        <v>0</v>
      </c>
    </row>
    <row r="298" spans="1:8" hidden="1" x14ac:dyDescent="0.3">
      <c r="A298">
        <v>14000</v>
      </c>
      <c r="B298" t="str">
        <f t="shared" si="16"/>
        <v>01000</v>
      </c>
      <c r="C298" t="str">
        <f>"CJS60059"</f>
        <v>CJS60059</v>
      </c>
      <c r="D298" t="str">
        <f t="shared" si="18"/>
        <v>101010</v>
      </c>
      <c r="E298" t="s">
        <v>27</v>
      </c>
      <c r="F298" s="1">
        <v>0</v>
      </c>
      <c r="G298" s="1">
        <v>0</v>
      </c>
      <c r="H298" s="1">
        <v>0</v>
      </c>
    </row>
    <row r="299" spans="1:8" hidden="1" x14ac:dyDescent="0.3">
      <c r="A299">
        <v>14000</v>
      </c>
      <c r="B299" t="str">
        <f t="shared" si="16"/>
        <v>01000</v>
      </c>
      <c r="C299" t="str">
        <f t="shared" ref="C299:C310" si="19">"CJS60061"</f>
        <v>CJS60061</v>
      </c>
      <c r="D299" t="str">
        <f t="shared" si="18"/>
        <v>101010</v>
      </c>
      <c r="E299" t="s">
        <v>27</v>
      </c>
      <c r="F299" s="1">
        <v>-6653.07</v>
      </c>
      <c r="G299" s="1">
        <v>-125.98</v>
      </c>
      <c r="H299" s="1">
        <v>-6779.05</v>
      </c>
    </row>
    <row r="300" spans="1:8" hidden="1" x14ac:dyDescent="0.3">
      <c r="A300">
        <v>14000</v>
      </c>
      <c r="B300" t="str">
        <f t="shared" si="16"/>
        <v>01000</v>
      </c>
      <c r="C300" t="str">
        <f t="shared" si="19"/>
        <v>CJS60061</v>
      </c>
      <c r="D300" t="str">
        <f>"5011110"</f>
        <v>5011110</v>
      </c>
      <c r="E300" t="s">
        <v>35</v>
      </c>
      <c r="F300" s="1">
        <v>704.79</v>
      </c>
      <c r="G300" s="1">
        <v>13.37</v>
      </c>
      <c r="H300" s="1">
        <v>718.16</v>
      </c>
    </row>
    <row r="301" spans="1:8" hidden="1" x14ac:dyDescent="0.3">
      <c r="A301">
        <v>14000</v>
      </c>
      <c r="B301" t="str">
        <f t="shared" si="16"/>
        <v>01000</v>
      </c>
      <c r="C301" t="str">
        <f t="shared" si="19"/>
        <v>CJS60061</v>
      </c>
      <c r="D301" t="str">
        <f>"5011120"</f>
        <v>5011120</v>
      </c>
      <c r="E301" t="s">
        <v>36</v>
      </c>
      <c r="F301" s="1">
        <v>373.47</v>
      </c>
      <c r="G301" s="1">
        <v>6.98</v>
      </c>
      <c r="H301" s="1">
        <v>380.45</v>
      </c>
    </row>
    <row r="302" spans="1:8" hidden="1" x14ac:dyDescent="0.3">
      <c r="A302">
        <v>14000</v>
      </c>
      <c r="B302" t="str">
        <f t="shared" si="16"/>
        <v>01000</v>
      </c>
      <c r="C302" t="str">
        <f t="shared" si="19"/>
        <v>CJS60061</v>
      </c>
      <c r="D302" t="str">
        <f>"5011140"</f>
        <v>5011140</v>
      </c>
      <c r="E302" t="s">
        <v>37</v>
      </c>
      <c r="F302" s="1">
        <v>65.790000000000006</v>
      </c>
      <c r="G302" s="1">
        <v>1.24</v>
      </c>
      <c r="H302" s="1">
        <v>67.03</v>
      </c>
    </row>
    <row r="303" spans="1:8" hidden="1" x14ac:dyDescent="0.3">
      <c r="A303">
        <v>14000</v>
      </c>
      <c r="B303" t="str">
        <f t="shared" si="16"/>
        <v>01000</v>
      </c>
      <c r="C303" t="str">
        <f t="shared" si="19"/>
        <v>CJS60061</v>
      </c>
      <c r="D303" t="str">
        <f>"5011150"</f>
        <v>5011150</v>
      </c>
      <c r="E303" t="s">
        <v>38</v>
      </c>
      <c r="F303" s="1">
        <v>455.18</v>
      </c>
      <c r="G303" s="1">
        <v>10.31</v>
      </c>
      <c r="H303" s="1">
        <v>465.49</v>
      </c>
    </row>
    <row r="304" spans="1:8" hidden="1" x14ac:dyDescent="0.3">
      <c r="A304">
        <v>14000</v>
      </c>
      <c r="B304" t="str">
        <f t="shared" si="16"/>
        <v>01000</v>
      </c>
      <c r="C304" t="str">
        <f t="shared" si="19"/>
        <v>CJS60061</v>
      </c>
      <c r="D304" t="str">
        <f>"5011160"</f>
        <v>5011160</v>
      </c>
      <c r="E304" t="s">
        <v>39</v>
      </c>
      <c r="F304" s="1">
        <v>55.18</v>
      </c>
      <c r="G304" s="1">
        <v>1.04</v>
      </c>
      <c r="H304" s="1">
        <v>56.22</v>
      </c>
    </row>
    <row r="305" spans="1:8" hidden="1" x14ac:dyDescent="0.3">
      <c r="A305">
        <v>14000</v>
      </c>
      <c r="B305" t="str">
        <f t="shared" si="16"/>
        <v>01000</v>
      </c>
      <c r="C305" t="str">
        <f t="shared" si="19"/>
        <v>CJS60061</v>
      </c>
      <c r="D305" t="str">
        <f>"5011170"</f>
        <v>5011170</v>
      </c>
      <c r="E305" t="s">
        <v>40</v>
      </c>
      <c r="F305" s="1">
        <v>30</v>
      </c>
      <c r="G305" s="1">
        <v>0.56000000000000005</v>
      </c>
      <c r="H305" s="1">
        <v>30.56</v>
      </c>
    </row>
    <row r="306" spans="1:8" hidden="1" x14ac:dyDescent="0.3">
      <c r="A306">
        <v>14000</v>
      </c>
      <c r="B306" t="str">
        <f t="shared" si="16"/>
        <v>01000</v>
      </c>
      <c r="C306" t="str">
        <f t="shared" si="19"/>
        <v>CJS60061</v>
      </c>
      <c r="D306" t="str">
        <f>"5011230"</f>
        <v>5011230</v>
      </c>
      <c r="E306" t="s">
        <v>43</v>
      </c>
      <c r="F306" s="1">
        <v>4914.99</v>
      </c>
      <c r="G306" s="1">
        <v>92.48</v>
      </c>
      <c r="H306" s="1">
        <v>5007.47</v>
      </c>
    </row>
    <row r="307" spans="1:8" hidden="1" x14ac:dyDescent="0.3">
      <c r="A307">
        <v>14000</v>
      </c>
      <c r="B307" t="str">
        <f t="shared" si="16"/>
        <v>01000</v>
      </c>
      <c r="C307" t="str">
        <f t="shared" si="19"/>
        <v>CJS60061</v>
      </c>
      <c r="D307" t="str">
        <f>"5011310"</f>
        <v>5011310</v>
      </c>
      <c r="E307" t="s">
        <v>45</v>
      </c>
      <c r="F307" s="1">
        <v>50</v>
      </c>
      <c r="G307" s="1">
        <v>0</v>
      </c>
      <c r="H307" s="1">
        <v>50</v>
      </c>
    </row>
    <row r="308" spans="1:8" hidden="1" x14ac:dyDescent="0.3">
      <c r="A308">
        <v>14000</v>
      </c>
      <c r="B308" t="str">
        <f t="shared" si="16"/>
        <v>01000</v>
      </c>
      <c r="C308" t="str">
        <f t="shared" si="19"/>
        <v>CJS60061</v>
      </c>
      <c r="D308" t="str">
        <f>"5011380"</f>
        <v>5011380</v>
      </c>
      <c r="E308" t="s">
        <v>46</v>
      </c>
      <c r="F308" s="1">
        <v>0</v>
      </c>
      <c r="G308" s="1">
        <v>0</v>
      </c>
      <c r="H308" s="1">
        <v>0</v>
      </c>
    </row>
    <row r="309" spans="1:8" hidden="1" x14ac:dyDescent="0.3">
      <c r="A309">
        <v>14000</v>
      </c>
      <c r="B309" t="str">
        <f t="shared" si="16"/>
        <v>01000</v>
      </c>
      <c r="C309" t="str">
        <f t="shared" si="19"/>
        <v>CJS60061</v>
      </c>
      <c r="D309" t="str">
        <f>"5011660"</f>
        <v>5011660</v>
      </c>
      <c r="E309" t="s">
        <v>50</v>
      </c>
      <c r="F309" s="1">
        <v>3.67</v>
      </c>
      <c r="G309" s="1">
        <v>0</v>
      </c>
      <c r="H309" s="1">
        <v>3.67</v>
      </c>
    </row>
    <row r="310" spans="1:8" hidden="1" x14ac:dyDescent="0.3">
      <c r="A310">
        <v>14000</v>
      </c>
      <c r="B310" t="str">
        <f t="shared" si="16"/>
        <v>01000</v>
      </c>
      <c r="C310" t="str">
        <f t="shared" si="19"/>
        <v>CJS60061</v>
      </c>
      <c r="D310" t="str">
        <f>"5012170"</f>
        <v>5012170</v>
      </c>
      <c r="E310" t="s">
        <v>56</v>
      </c>
      <c r="F310" s="1">
        <v>0</v>
      </c>
      <c r="G310" s="1">
        <v>0</v>
      </c>
      <c r="H310" s="1">
        <v>0</v>
      </c>
    </row>
    <row r="311" spans="1:8" hidden="1" x14ac:dyDescent="0.3">
      <c r="A311">
        <v>14000</v>
      </c>
      <c r="B311" t="str">
        <f t="shared" si="16"/>
        <v>01000</v>
      </c>
      <c r="C311" t="str">
        <f>"CJS61001"</f>
        <v>CJS61001</v>
      </c>
      <c r="D311" t="str">
        <f t="shared" ref="D311:D332" si="20">"101010"</f>
        <v>101010</v>
      </c>
      <c r="E311" t="s">
        <v>27</v>
      </c>
      <c r="F311" s="1">
        <v>0</v>
      </c>
      <c r="G311" s="1">
        <v>0</v>
      </c>
      <c r="H311" s="1">
        <v>0</v>
      </c>
    </row>
    <row r="312" spans="1:8" hidden="1" x14ac:dyDescent="0.3">
      <c r="A312">
        <v>14000</v>
      </c>
      <c r="B312" t="str">
        <f t="shared" si="16"/>
        <v>01000</v>
      </c>
      <c r="C312" t="str">
        <f>"CJS61002"</f>
        <v>CJS61002</v>
      </c>
      <c r="D312" t="str">
        <f t="shared" si="20"/>
        <v>101010</v>
      </c>
      <c r="E312" t="s">
        <v>27</v>
      </c>
      <c r="F312" s="1">
        <v>0</v>
      </c>
      <c r="G312" s="1">
        <v>0</v>
      </c>
      <c r="H312" s="1">
        <v>0</v>
      </c>
    </row>
    <row r="313" spans="1:8" hidden="1" x14ac:dyDescent="0.3">
      <c r="A313">
        <v>14000</v>
      </c>
      <c r="B313" t="str">
        <f t="shared" si="16"/>
        <v>01000</v>
      </c>
      <c r="C313" t="str">
        <f>"CJS61004"</f>
        <v>CJS61004</v>
      </c>
      <c r="D313" t="str">
        <f t="shared" si="20"/>
        <v>101010</v>
      </c>
      <c r="E313" t="s">
        <v>27</v>
      </c>
      <c r="F313" s="1">
        <v>0</v>
      </c>
      <c r="G313" s="1">
        <v>0</v>
      </c>
      <c r="H313" s="1">
        <v>0</v>
      </c>
    </row>
    <row r="314" spans="1:8" hidden="1" x14ac:dyDescent="0.3">
      <c r="A314">
        <v>14000</v>
      </c>
      <c r="B314" t="str">
        <f t="shared" si="16"/>
        <v>01000</v>
      </c>
      <c r="C314" t="str">
        <f>"CJS61009"</f>
        <v>CJS61009</v>
      </c>
      <c r="D314" t="str">
        <f t="shared" si="20"/>
        <v>101010</v>
      </c>
      <c r="E314" t="s">
        <v>27</v>
      </c>
      <c r="F314" s="1">
        <v>0</v>
      </c>
      <c r="G314" s="1">
        <v>0</v>
      </c>
      <c r="H314" s="1">
        <v>0</v>
      </c>
    </row>
    <row r="315" spans="1:8" hidden="1" x14ac:dyDescent="0.3">
      <c r="A315">
        <v>14000</v>
      </c>
      <c r="B315" t="str">
        <f t="shared" si="16"/>
        <v>01000</v>
      </c>
      <c r="C315" t="str">
        <f>"CJS62550"</f>
        <v>CJS62550</v>
      </c>
      <c r="D315" t="str">
        <f t="shared" si="20"/>
        <v>101010</v>
      </c>
      <c r="E315" t="s">
        <v>27</v>
      </c>
      <c r="F315" s="1">
        <v>0</v>
      </c>
      <c r="G315" s="1">
        <v>0</v>
      </c>
      <c r="H315" s="1">
        <v>0</v>
      </c>
    </row>
    <row r="316" spans="1:8" hidden="1" x14ac:dyDescent="0.3">
      <c r="A316">
        <v>14000</v>
      </c>
      <c r="B316" t="str">
        <f t="shared" si="16"/>
        <v>01000</v>
      </c>
      <c r="C316" t="str">
        <f>"CJS66001"</f>
        <v>CJS66001</v>
      </c>
      <c r="D316" t="str">
        <f t="shared" si="20"/>
        <v>101010</v>
      </c>
      <c r="E316" t="s">
        <v>27</v>
      </c>
      <c r="F316" s="1">
        <v>0</v>
      </c>
      <c r="G316" s="1">
        <v>0</v>
      </c>
      <c r="H316" s="1">
        <v>0</v>
      </c>
    </row>
    <row r="317" spans="1:8" hidden="1" x14ac:dyDescent="0.3">
      <c r="A317">
        <v>14000</v>
      </c>
      <c r="B317" t="str">
        <f t="shared" si="16"/>
        <v>01000</v>
      </c>
      <c r="C317" t="str">
        <f>"CJS66501"</f>
        <v>CJS66501</v>
      </c>
      <c r="D317" t="str">
        <f t="shared" si="20"/>
        <v>101010</v>
      </c>
      <c r="E317" t="s">
        <v>27</v>
      </c>
      <c r="F317" s="1">
        <v>0</v>
      </c>
      <c r="G317" s="1">
        <v>0</v>
      </c>
      <c r="H317" s="1">
        <v>0</v>
      </c>
    </row>
    <row r="318" spans="1:8" hidden="1" x14ac:dyDescent="0.3">
      <c r="A318">
        <v>14000</v>
      </c>
      <c r="B318" t="str">
        <f t="shared" si="16"/>
        <v>01000</v>
      </c>
      <c r="C318" t="str">
        <f>"CJS66504"</f>
        <v>CJS66504</v>
      </c>
      <c r="D318" t="str">
        <f t="shared" si="20"/>
        <v>101010</v>
      </c>
      <c r="E318" t="s">
        <v>27</v>
      </c>
      <c r="F318" s="1">
        <v>0</v>
      </c>
      <c r="G318" s="1">
        <v>0</v>
      </c>
      <c r="H318" s="1">
        <v>0</v>
      </c>
    </row>
    <row r="319" spans="1:8" hidden="1" x14ac:dyDescent="0.3">
      <c r="A319">
        <v>14000</v>
      </c>
      <c r="B319" t="str">
        <f t="shared" si="16"/>
        <v>01000</v>
      </c>
      <c r="C319" t="str">
        <f>"CJS67000"</f>
        <v>CJS67000</v>
      </c>
      <c r="D319" t="str">
        <f t="shared" si="20"/>
        <v>101010</v>
      </c>
      <c r="E319" t="s">
        <v>27</v>
      </c>
      <c r="F319" s="1">
        <v>0</v>
      </c>
      <c r="G319" s="1">
        <v>0</v>
      </c>
      <c r="H319" s="1">
        <v>0</v>
      </c>
    </row>
    <row r="320" spans="1:8" hidden="1" x14ac:dyDescent="0.3">
      <c r="A320">
        <v>14000</v>
      </c>
      <c r="B320" t="str">
        <f t="shared" si="16"/>
        <v>01000</v>
      </c>
      <c r="C320" t="str">
        <f>"CJS67001"</f>
        <v>CJS67001</v>
      </c>
      <c r="D320" t="str">
        <f t="shared" si="20"/>
        <v>101010</v>
      </c>
      <c r="E320" t="s">
        <v>27</v>
      </c>
      <c r="F320" s="1">
        <v>0</v>
      </c>
      <c r="G320" s="1">
        <v>0</v>
      </c>
      <c r="H320" s="1">
        <v>0</v>
      </c>
    </row>
    <row r="321" spans="1:8" hidden="1" x14ac:dyDescent="0.3">
      <c r="A321">
        <v>14000</v>
      </c>
      <c r="B321" t="str">
        <f t="shared" si="16"/>
        <v>01000</v>
      </c>
      <c r="C321" t="str">
        <f>"CJS67007"</f>
        <v>CJS67007</v>
      </c>
      <c r="D321" t="str">
        <f t="shared" si="20"/>
        <v>101010</v>
      </c>
      <c r="E321" t="s">
        <v>27</v>
      </c>
      <c r="F321" s="1">
        <v>0</v>
      </c>
      <c r="G321" s="1">
        <v>0</v>
      </c>
      <c r="H321" s="1">
        <v>0</v>
      </c>
    </row>
    <row r="322" spans="1:8" hidden="1" x14ac:dyDescent="0.3">
      <c r="A322">
        <v>14000</v>
      </c>
      <c r="B322" t="str">
        <f t="shared" si="16"/>
        <v>01000</v>
      </c>
      <c r="C322" t="str">
        <f>"CJS67010"</f>
        <v>CJS67010</v>
      </c>
      <c r="D322" t="str">
        <f t="shared" si="20"/>
        <v>101010</v>
      </c>
      <c r="E322" t="s">
        <v>27</v>
      </c>
      <c r="F322" s="1">
        <v>0</v>
      </c>
      <c r="G322" s="1">
        <v>0</v>
      </c>
      <c r="H322" s="1">
        <v>0</v>
      </c>
    </row>
    <row r="323" spans="1:8" hidden="1" x14ac:dyDescent="0.3">
      <c r="A323">
        <v>14000</v>
      </c>
      <c r="B323" t="str">
        <f t="shared" si="16"/>
        <v>01000</v>
      </c>
      <c r="C323" t="str">
        <f>"CJS67011"</f>
        <v>CJS67011</v>
      </c>
      <c r="D323" t="str">
        <f t="shared" si="20"/>
        <v>101010</v>
      </c>
      <c r="E323" t="s">
        <v>27</v>
      </c>
      <c r="F323" s="1">
        <v>0</v>
      </c>
      <c r="G323" s="1">
        <v>0</v>
      </c>
      <c r="H323" s="1">
        <v>0</v>
      </c>
    </row>
    <row r="324" spans="1:8" hidden="1" x14ac:dyDescent="0.3">
      <c r="A324">
        <v>14000</v>
      </c>
      <c r="B324" t="str">
        <f t="shared" si="16"/>
        <v>01000</v>
      </c>
      <c r="C324" t="str">
        <f>"CJS67013"</f>
        <v>CJS67013</v>
      </c>
      <c r="D324" t="str">
        <f t="shared" si="20"/>
        <v>101010</v>
      </c>
      <c r="E324" t="s">
        <v>27</v>
      </c>
      <c r="F324" s="1">
        <v>0</v>
      </c>
      <c r="G324" s="1">
        <v>0</v>
      </c>
      <c r="H324" s="1">
        <v>0</v>
      </c>
    </row>
    <row r="325" spans="1:8" hidden="1" x14ac:dyDescent="0.3">
      <c r="A325">
        <v>14000</v>
      </c>
      <c r="B325" t="str">
        <f t="shared" si="16"/>
        <v>01000</v>
      </c>
      <c r="C325" t="str">
        <f>"CJS67014"</f>
        <v>CJS67014</v>
      </c>
      <c r="D325" t="str">
        <f t="shared" si="20"/>
        <v>101010</v>
      </c>
      <c r="E325" t="s">
        <v>27</v>
      </c>
      <c r="F325" s="1">
        <v>0</v>
      </c>
      <c r="G325" s="1">
        <v>0</v>
      </c>
      <c r="H325" s="1">
        <v>0</v>
      </c>
    </row>
    <row r="326" spans="1:8" hidden="1" x14ac:dyDescent="0.3">
      <c r="A326">
        <v>14000</v>
      </c>
      <c r="B326" t="str">
        <f t="shared" si="16"/>
        <v>01000</v>
      </c>
      <c r="C326" t="str">
        <f>"CJS67016"</f>
        <v>CJS67016</v>
      </c>
      <c r="D326" t="str">
        <f t="shared" si="20"/>
        <v>101010</v>
      </c>
      <c r="E326" t="s">
        <v>27</v>
      </c>
      <c r="F326" s="1">
        <v>0</v>
      </c>
      <c r="G326" s="1">
        <v>0</v>
      </c>
      <c r="H326" s="1">
        <v>0</v>
      </c>
    </row>
    <row r="327" spans="1:8" hidden="1" x14ac:dyDescent="0.3">
      <c r="A327">
        <v>14000</v>
      </c>
      <c r="B327" t="str">
        <f t="shared" si="16"/>
        <v>01000</v>
      </c>
      <c r="C327" t="str">
        <f>"CJS67017"</f>
        <v>CJS67017</v>
      </c>
      <c r="D327" t="str">
        <f t="shared" si="20"/>
        <v>101010</v>
      </c>
      <c r="E327" t="s">
        <v>27</v>
      </c>
      <c r="F327" s="1">
        <v>0</v>
      </c>
      <c r="G327" s="1">
        <v>0</v>
      </c>
      <c r="H327" s="1">
        <v>0</v>
      </c>
    </row>
    <row r="328" spans="1:8" hidden="1" x14ac:dyDescent="0.3">
      <c r="A328">
        <v>14000</v>
      </c>
      <c r="B328" t="str">
        <f t="shared" si="16"/>
        <v>01000</v>
      </c>
      <c r="C328" t="str">
        <f>"CJS67025"</f>
        <v>CJS67025</v>
      </c>
      <c r="D328" t="str">
        <f t="shared" si="20"/>
        <v>101010</v>
      </c>
      <c r="E328" t="s">
        <v>27</v>
      </c>
      <c r="F328" s="1">
        <v>0</v>
      </c>
      <c r="G328" s="1">
        <v>0</v>
      </c>
      <c r="H328" s="1">
        <v>0</v>
      </c>
    </row>
    <row r="329" spans="1:8" hidden="1" x14ac:dyDescent="0.3">
      <c r="A329">
        <v>14000</v>
      </c>
      <c r="B329" t="str">
        <f t="shared" si="16"/>
        <v>01000</v>
      </c>
      <c r="C329" t="str">
        <f>"CJS67026"</f>
        <v>CJS67026</v>
      </c>
      <c r="D329" t="str">
        <f t="shared" si="20"/>
        <v>101010</v>
      </c>
      <c r="E329" t="s">
        <v>27</v>
      </c>
      <c r="F329" s="1">
        <v>0</v>
      </c>
      <c r="G329" s="1">
        <v>0</v>
      </c>
      <c r="H329" s="1">
        <v>0</v>
      </c>
    </row>
    <row r="330" spans="1:8" hidden="1" x14ac:dyDescent="0.3">
      <c r="A330">
        <v>14000</v>
      </c>
      <c r="B330" t="str">
        <f t="shared" si="16"/>
        <v>01000</v>
      </c>
      <c r="C330" t="str">
        <f>"CJS67028"</f>
        <v>CJS67028</v>
      </c>
      <c r="D330" t="str">
        <f t="shared" si="20"/>
        <v>101010</v>
      </c>
      <c r="E330" t="s">
        <v>27</v>
      </c>
      <c r="F330" s="1">
        <v>0</v>
      </c>
      <c r="G330" s="1">
        <v>0</v>
      </c>
      <c r="H330" s="1">
        <v>0</v>
      </c>
    </row>
    <row r="331" spans="1:8" hidden="1" x14ac:dyDescent="0.3">
      <c r="A331">
        <v>14000</v>
      </c>
      <c r="B331" t="str">
        <f t="shared" si="16"/>
        <v>01000</v>
      </c>
      <c r="C331" t="str">
        <f>"CJS67029"</f>
        <v>CJS67029</v>
      </c>
      <c r="D331" t="str">
        <f t="shared" si="20"/>
        <v>101010</v>
      </c>
      <c r="E331" t="s">
        <v>27</v>
      </c>
      <c r="F331" s="1">
        <v>0</v>
      </c>
      <c r="G331" s="1">
        <v>0</v>
      </c>
      <c r="H331" s="1">
        <v>0</v>
      </c>
    </row>
    <row r="332" spans="1:8" hidden="1" x14ac:dyDescent="0.3">
      <c r="A332">
        <v>14000</v>
      </c>
      <c r="B332" t="str">
        <f t="shared" ref="B332:B395" si="21">"01000"</f>
        <v>01000</v>
      </c>
      <c r="C332" t="str">
        <f>"CJS67030"</f>
        <v>CJS67030</v>
      </c>
      <c r="D332" t="str">
        <f t="shared" si="20"/>
        <v>101010</v>
      </c>
      <c r="E332" t="s">
        <v>27</v>
      </c>
      <c r="F332" s="1">
        <v>10290.15</v>
      </c>
      <c r="G332" s="1">
        <v>0</v>
      </c>
      <c r="H332" s="1">
        <v>10290.15</v>
      </c>
    </row>
    <row r="333" spans="1:8" hidden="1" x14ac:dyDescent="0.3">
      <c r="A333">
        <v>14000</v>
      </c>
      <c r="B333" t="str">
        <f t="shared" si="21"/>
        <v>01000</v>
      </c>
      <c r="C333" t="str">
        <f>"CJS67030"</f>
        <v>CJS67030</v>
      </c>
      <c r="D333" t="str">
        <f>"4009071"</f>
        <v>4009071</v>
      </c>
      <c r="E333" t="s">
        <v>110</v>
      </c>
      <c r="F333" s="1">
        <v>-10290.15</v>
      </c>
      <c r="G333" s="1">
        <v>0</v>
      </c>
      <c r="H333" s="1">
        <v>-10290.15</v>
      </c>
    </row>
    <row r="334" spans="1:8" hidden="1" x14ac:dyDescent="0.3">
      <c r="A334">
        <v>14000</v>
      </c>
      <c r="B334" t="str">
        <f t="shared" si="21"/>
        <v>01000</v>
      </c>
      <c r="C334" t="str">
        <f>"CJS67700"</f>
        <v>CJS67700</v>
      </c>
      <c r="D334" t="str">
        <f>"101010"</f>
        <v>101010</v>
      </c>
      <c r="E334" t="s">
        <v>27</v>
      </c>
      <c r="F334" s="1">
        <v>0</v>
      </c>
      <c r="G334" s="1">
        <v>0</v>
      </c>
      <c r="H334" s="1">
        <v>0</v>
      </c>
    </row>
    <row r="335" spans="1:8" hidden="1" x14ac:dyDescent="0.3">
      <c r="A335">
        <v>14000</v>
      </c>
      <c r="B335" t="str">
        <f t="shared" si="21"/>
        <v>01000</v>
      </c>
      <c r="C335" t="str">
        <f>"CJS67703"</f>
        <v>CJS67703</v>
      </c>
      <c r="D335" t="str">
        <f>"101010"</f>
        <v>101010</v>
      </c>
      <c r="E335" t="s">
        <v>27</v>
      </c>
      <c r="F335" s="1">
        <v>0</v>
      </c>
      <c r="G335" s="1">
        <v>0</v>
      </c>
      <c r="H335" s="1">
        <v>0</v>
      </c>
    </row>
    <row r="336" spans="1:8" hidden="1" x14ac:dyDescent="0.3">
      <c r="A336">
        <v>14000</v>
      </c>
      <c r="B336" t="str">
        <f t="shared" si="21"/>
        <v>01000</v>
      </c>
      <c r="C336" t="str">
        <f>"CJS70010"</f>
        <v>CJS70010</v>
      </c>
      <c r="D336" t="str">
        <f>"101010"</f>
        <v>101010</v>
      </c>
      <c r="E336" t="s">
        <v>27</v>
      </c>
      <c r="F336" s="1">
        <v>0</v>
      </c>
      <c r="G336" s="1">
        <v>0</v>
      </c>
      <c r="H336" s="1">
        <v>0</v>
      </c>
    </row>
    <row r="337" spans="1:8" hidden="1" x14ac:dyDescent="0.3">
      <c r="A337">
        <v>14000</v>
      </c>
      <c r="B337" t="str">
        <f t="shared" si="21"/>
        <v>01000</v>
      </c>
      <c r="C337" t="str">
        <f>"CJS70010"</f>
        <v>CJS70010</v>
      </c>
      <c r="D337" t="str">
        <f>"154601"</f>
        <v>154601</v>
      </c>
      <c r="E337" t="s">
        <v>117</v>
      </c>
      <c r="F337" s="1">
        <v>0</v>
      </c>
      <c r="G337" s="1">
        <v>0</v>
      </c>
      <c r="H337" s="1">
        <v>0</v>
      </c>
    </row>
    <row r="338" spans="1:8" hidden="1" x14ac:dyDescent="0.3">
      <c r="A338">
        <v>14000</v>
      </c>
      <c r="B338" t="str">
        <f t="shared" si="21"/>
        <v>01000</v>
      </c>
      <c r="C338" t="str">
        <f>"CJS70011"</f>
        <v>CJS70011</v>
      </c>
      <c r="D338" t="str">
        <f t="shared" ref="D338:D348" si="22">"101010"</f>
        <v>101010</v>
      </c>
      <c r="E338" t="s">
        <v>27</v>
      </c>
      <c r="F338" s="1">
        <v>0</v>
      </c>
      <c r="G338" s="1">
        <v>0</v>
      </c>
      <c r="H338" s="1">
        <v>0</v>
      </c>
    </row>
    <row r="339" spans="1:8" hidden="1" x14ac:dyDescent="0.3">
      <c r="A339">
        <v>14000</v>
      </c>
      <c r="B339" t="str">
        <f t="shared" si="21"/>
        <v>01000</v>
      </c>
      <c r="C339" t="str">
        <f>"CJS70020"</f>
        <v>CJS70020</v>
      </c>
      <c r="D339" t="str">
        <f t="shared" si="22"/>
        <v>101010</v>
      </c>
      <c r="E339" t="s">
        <v>27</v>
      </c>
      <c r="F339" s="1">
        <v>0</v>
      </c>
      <c r="G339" s="1">
        <v>0</v>
      </c>
      <c r="H339" s="1">
        <v>0</v>
      </c>
    </row>
    <row r="340" spans="1:8" hidden="1" x14ac:dyDescent="0.3">
      <c r="A340">
        <v>14000</v>
      </c>
      <c r="B340" t="str">
        <f t="shared" si="21"/>
        <v>01000</v>
      </c>
      <c r="C340" t="str">
        <f>"CJS70029"</f>
        <v>CJS70029</v>
      </c>
      <c r="D340" t="str">
        <f t="shared" si="22"/>
        <v>101010</v>
      </c>
      <c r="E340" t="s">
        <v>27</v>
      </c>
      <c r="F340" s="1">
        <v>0</v>
      </c>
      <c r="G340" s="1">
        <v>0</v>
      </c>
      <c r="H340" s="1">
        <v>0</v>
      </c>
    </row>
    <row r="341" spans="1:8" hidden="1" x14ac:dyDescent="0.3">
      <c r="A341">
        <v>14000</v>
      </c>
      <c r="B341" t="str">
        <f t="shared" si="21"/>
        <v>01000</v>
      </c>
      <c r="C341" t="str">
        <f>"CJS70030"</f>
        <v>CJS70030</v>
      </c>
      <c r="D341" t="str">
        <f t="shared" si="22"/>
        <v>101010</v>
      </c>
      <c r="E341" t="s">
        <v>27</v>
      </c>
      <c r="F341" s="1">
        <v>0</v>
      </c>
      <c r="G341" s="1">
        <v>0</v>
      </c>
      <c r="H341" s="1">
        <v>0</v>
      </c>
    </row>
    <row r="342" spans="1:8" hidden="1" x14ac:dyDescent="0.3">
      <c r="A342">
        <v>14000</v>
      </c>
      <c r="B342" t="str">
        <f t="shared" si="21"/>
        <v>01000</v>
      </c>
      <c r="C342" t="str">
        <f>"CJS70031"</f>
        <v>CJS70031</v>
      </c>
      <c r="D342" t="str">
        <f t="shared" si="22"/>
        <v>101010</v>
      </c>
      <c r="E342" t="s">
        <v>27</v>
      </c>
      <c r="F342" s="1">
        <v>0</v>
      </c>
      <c r="G342" s="1">
        <v>0</v>
      </c>
      <c r="H342" s="1">
        <v>0</v>
      </c>
    </row>
    <row r="343" spans="1:8" hidden="1" x14ac:dyDescent="0.3">
      <c r="A343">
        <v>14000</v>
      </c>
      <c r="B343" t="str">
        <f t="shared" si="21"/>
        <v>01000</v>
      </c>
      <c r="C343" t="str">
        <f>"CJS70038"</f>
        <v>CJS70038</v>
      </c>
      <c r="D343" t="str">
        <f t="shared" si="22"/>
        <v>101010</v>
      </c>
      <c r="E343" t="s">
        <v>27</v>
      </c>
      <c r="F343" s="1">
        <v>0</v>
      </c>
      <c r="G343" s="1">
        <v>0</v>
      </c>
      <c r="H343" s="1">
        <v>0</v>
      </c>
    </row>
    <row r="344" spans="1:8" hidden="1" x14ac:dyDescent="0.3">
      <c r="A344">
        <v>14000</v>
      </c>
      <c r="B344" t="str">
        <f t="shared" si="21"/>
        <v>01000</v>
      </c>
      <c r="C344" t="str">
        <f>"CJS70039"</f>
        <v>CJS70039</v>
      </c>
      <c r="D344" t="str">
        <f t="shared" si="22"/>
        <v>101010</v>
      </c>
      <c r="E344" t="s">
        <v>27</v>
      </c>
      <c r="F344" s="1">
        <v>0</v>
      </c>
      <c r="G344" s="1">
        <v>0</v>
      </c>
      <c r="H344" s="1">
        <v>0</v>
      </c>
    </row>
    <row r="345" spans="1:8" hidden="1" x14ac:dyDescent="0.3">
      <c r="A345">
        <v>14000</v>
      </c>
      <c r="B345" t="str">
        <f t="shared" si="21"/>
        <v>01000</v>
      </c>
      <c r="C345" t="str">
        <f>"CJS70040"</f>
        <v>CJS70040</v>
      </c>
      <c r="D345" t="str">
        <f t="shared" si="22"/>
        <v>101010</v>
      </c>
      <c r="E345" t="s">
        <v>27</v>
      </c>
      <c r="F345" s="1">
        <v>0</v>
      </c>
      <c r="G345" s="1">
        <v>0</v>
      </c>
      <c r="H345" s="1">
        <v>0</v>
      </c>
    </row>
    <row r="346" spans="1:8" hidden="1" x14ac:dyDescent="0.3">
      <c r="A346">
        <v>14000</v>
      </c>
      <c r="B346" t="str">
        <f t="shared" si="21"/>
        <v>01000</v>
      </c>
      <c r="C346" t="str">
        <f>"CJS70050"</f>
        <v>CJS70050</v>
      </c>
      <c r="D346" t="str">
        <f t="shared" si="22"/>
        <v>101010</v>
      </c>
      <c r="E346" t="s">
        <v>27</v>
      </c>
      <c r="F346" s="1">
        <v>0</v>
      </c>
      <c r="G346" s="1">
        <v>0</v>
      </c>
      <c r="H346" s="1">
        <v>0</v>
      </c>
    </row>
    <row r="347" spans="1:8" hidden="1" x14ac:dyDescent="0.3">
      <c r="A347">
        <v>14000</v>
      </c>
      <c r="B347" t="str">
        <f t="shared" si="21"/>
        <v>01000</v>
      </c>
      <c r="C347" t="str">
        <f>"CJS70051"</f>
        <v>CJS70051</v>
      </c>
      <c r="D347" t="str">
        <f t="shared" si="22"/>
        <v>101010</v>
      </c>
      <c r="E347" t="s">
        <v>27</v>
      </c>
      <c r="F347" s="1">
        <v>0</v>
      </c>
      <c r="G347" s="1">
        <v>0</v>
      </c>
      <c r="H347" s="1">
        <v>0</v>
      </c>
    </row>
    <row r="348" spans="1:8" hidden="1" x14ac:dyDescent="0.3">
      <c r="A348">
        <v>14000</v>
      </c>
      <c r="B348" t="str">
        <f t="shared" si="21"/>
        <v>01000</v>
      </c>
      <c r="C348" t="str">
        <f>"CJS70052"</f>
        <v>CJS70052</v>
      </c>
      <c r="D348" t="str">
        <f t="shared" si="22"/>
        <v>101010</v>
      </c>
      <c r="E348" t="s">
        <v>27</v>
      </c>
      <c r="F348" s="1">
        <v>-115265.06</v>
      </c>
      <c r="G348" s="1">
        <v>-51825.16</v>
      </c>
      <c r="H348" s="1">
        <v>-167090.22</v>
      </c>
    </row>
    <row r="349" spans="1:8" hidden="1" x14ac:dyDescent="0.3">
      <c r="A349">
        <v>14000</v>
      </c>
      <c r="B349" t="str">
        <f t="shared" si="21"/>
        <v>01000</v>
      </c>
      <c r="C349" t="str">
        <f>"CJS70052"</f>
        <v>CJS70052</v>
      </c>
      <c r="D349" t="str">
        <f>"205025"</f>
        <v>205025</v>
      </c>
      <c r="E349" t="s">
        <v>29</v>
      </c>
      <c r="F349" s="1">
        <v>0</v>
      </c>
      <c r="G349" s="1">
        <v>0</v>
      </c>
      <c r="H349" s="1">
        <v>0</v>
      </c>
    </row>
    <row r="350" spans="1:8" hidden="1" x14ac:dyDescent="0.3">
      <c r="A350">
        <v>14000</v>
      </c>
      <c r="B350" t="str">
        <f t="shared" si="21"/>
        <v>01000</v>
      </c>
      <c r="C350" t="str">
        <f>"CJS70052"</f>
        <v>CJS70052</v>
      </c>
      <c r="D350" t="str">
        <f>"4009084"</f>
        <v>4009084</v>
      </c>
      <c r="E350" t="s">
        <v>34</v>
      </c>
      <c r="F350" s="1">
        <v>-3539.65</v>
      </c>
      <c r="G350" s="1">
        <v>0</v>
      </c>
      <c r="H350" s="1">
        <v>-3539.65</v>
      </c>
    </row>
    <row r="351" spans="1:8" hidden="1" x14ac:dyDescent="0.3">
      <c r="A351">
        <v>14000</v>
      </c>
      <c r="B351" t="str">
        <f t="shared" si="21"/>
        <v>01000</v>
      </c>
      <c r="C351" t="str">
        <f>"CJS70052"</f>
        <v>CJS70052</v>
      </c>
      <c r="D351" t="str">
        <f>"5014510"</f>
        <v>5014510</v>
      </c>
      <c r="E351" t="s">
        <v>88</v>
      </c>
      <c r="F351" s="1">
        <v>80404.710000000006</v>
      </c>
      <c r="G351" s="1">
        <v>51825.16</v>
      </c>
      <c r="H351" s="1">
        <v>132229.87</v>
      </c>
    </row>
    <row r="352" spans="1:8" hidden="1" x14ac:dyDescent="0.3">
      <c r="A352">
        <v>14000</v>
      </c>
      <c r="B352" t="str">
        <f t="shared" si="21"/>
        <v>01000</v>
      </c>
      <c r="C352" t="str">
        <f>"CJS70052"</f>
        <v>CJS70052</v>
      </c>
      <c r="D352" t="str">
        <f>"5014520"</f>
        <v>5014520</v>
      </c>
      <c r="E352" t="s">
        <v>111</v>
      </c>
      <c r="F352" s="1">
        <v>38400</v>
      </c>
      <c r="G352" s="1">
        <v>0</v>
      </c>
      <c r="H352" s="1">
        <v>38400</v>
      </c>
    </row>
    <row r="353" spans="1:8" hidden="1" x14ac:dyDescent="0.3">
      <c r="A353">
        <v>14000</v>
      </c>
      <c r="B353" t="str">
        <f t="shared" si="21"/>
        <v>01000</v>
      </c>
      <c r="C353" t="str">
        <f t="shared" ref="C353:C375" si="23">"CJS70053"</f>
        <v>CJS70053</v>
      </c>
      <c r="D353" t="str">
        <f>"101010"</f>
        <v>101010</v>
      </c>
      <c r="E353" t="s">
        <v>27</v>
      </c>
      <c r="F353" s="1">
        <v>-2062606.58</v>
      </c>
      <c r="G353" s="1">
        <v>-593897.74</v>
      </c>
      <c r="H353" s="1">
        <v>-2656504.3199999998</v>
      </c>
    </row>
    <row r="354" spans="1:8" hidden="1" x14ac:dyDescent="0.3">
      <c r="A354">
        <v>14000</v>
      </c>
      <c r="B354" t="str">
        <f t="shared" si="21"/>
        <v>01000</v>
      </c>
      <c r="C354" t="str">
        <f t="shared" si="23"/>
        <v>CJS70053</v>
      </c>
      <c r="D354" t="str">
        <f>"205025"</f>
        <v>205025</v>
      </c>
      <c r="E354" t="s">
        <v>29</v>
      </c>
      <c r="F354" s="1">
        <v>-34833</v>
      </c>
      <c r="G354" s="1">
        <v>34833</v>
      </c>
      <c r="H354" s="1">
        <v>0</v>
      </c>
    </row>
    <row r="355" spans="1:8" hidden="1" x14ac:dyDescent="0.3">
      <c r="A355">
        <v>14000</v>
      </c>
      <c r="B355" t="str">
        <f t="shared" si="21"/>
        <v>01000</v>
      </c>
      <c r="C355" t="str">
        <f t="shared" si="23"/>
        <v>CJS70053</v>
      </c>
      <c r="D355" t="str">
        <f>"4009084"</f>
        <v>4009084</v>
      </c>
      <c r="E355" t="s">
        <v>34</v>
      </c>
      <c r="F355" s="1">
        <v>-21088.82</v>
      </c>
      <c r="G355" s="1">
        <v>0</v>
      </c>
      <c r="H355" s="1">
        <v>-21088.82</v>
      </c>
    </row>
    <row r="356" spans="1:8" hidden="1" x14ac:dyDescent="0.3">
      <c r="A356">
        <v>14000</v>
      </c>
      <c r="B356" t="str">
        <f t="shared" si="21"/>
        <v>01000</v>
      </c>
      <c r="C356" t="str">
        <f t="shared" si="23"/>
        <v>CJS70053</v>
      </c>
      <c r="D356" t="str">
        <f>"5011110"</f>
        <v>5011110</v>
      </c>
      <c r="E356" t="s">
        <v>35</v>
      </c>
      <c r="F356" s="1">
        <v>2171.62</v>
      </c>
      <c r="G356" s="1">
        <v>141.59</v>
      </c>
      <c r="H356" s="1">
        <v>2313.21</v>
      </c>
    </row>
    <row r="357" spans="1:8" hidden="1" x14ac:dyDescent="0.3">
      <c r="A357">
        <v>14000</v>
      </c>
      <c r="B357" t="str">
        <f t="shared" si="21"/>
        <v>01000</v>
      </c>
      <c r="C357" t="str">
        <f t="shared" si="23"/>
        <v>CJS70053</v>
      </c>
      <c r="D357" t="str">
        <f>"5011120"</f>
        <v>5011120</v>
      </c>
      <c r="E357" t="s">
        <v>36</v>
      </c>
      <c r="F357" s="1">
        <v>1270.74</v>
      </c>
      <c r="G357" s="1">
        <v>80.8</v>
      </c>
      <c r="H357" s="1">
        <v>1351.54</v>
      </c>
    </row>
    <row r="358" spans="1:8" hidden="1" x14ac:dyDescent="0.3">
      <c r="A358">
        <v>14000</v>
      </c>
      <c r="B358" t="str">
        <f t="shared" si="21"/>
        <v>01000</v>
      </c>
      <c r="C358" t="str">
        <f t="shared" si="23"/>
        <v>CJS70053</v>
      </c>
      <c r="D358" t="str">
        <f>"5011140"</f>
        <v>5011140</v>
      </c>
      <c r="E358" t="s">
        <v>37</v>
      </c>
      <c r="F358" s="1">
        <v>224.02</v>
      </c>
      <c r="G358" s="1">
        <v>14.64</v>
      </c>
      <c r="H358" s="1">
        <v>238.66</v>
      </c>
    </row>
    <row r="359" spans="1:8" hidden="1" x14ac:dyDescent="0.3">
      <c r="A359">
        <v>14000</v>
      </c>
      <c r="B359" t="str">
        <f t="shared" si="21"/>
        <v>01000</v>
      </c>
      <c r="C359" t="str">
        <f t="shared" si="23"/>
        <v>CJS70053</v>
      </c>
      <c r="D359" t="str">
        <f>"5011150"</f>
        <v>5011150</v>
      </c>
      <c r="E359" t="s">
        <v>38</v>
      </c>
      <c r="F359" s="1">
        <v>1861.76</v>
      </c>
      <c r="G359" s="1">
        <v>137.4</v>
      </c>
      <c r="H359" s="1">
        <v>1999.16</v>
      </c>
    </row>
    <row r="360" spans="1:8" hidden="1" x14ac:dyDescent="0.3">
      <c r="A360">
        <v>14000</v>
      </c>
      <c r="B360" t="str">
        <f t="shared" si="21"/>
        <v>01000</v>
      </c>
      <c r="C360" t="str">
        <f t="shared" si="23"/>
        <v>CJS70053</v>
      </c>
      <c r="D360" t="str">
        <f>"5011160"</f>
        <v>5011160</v>
      </c>
      <c r="E360" t="s">
        <v>39</v>
      </c>
      <c r="F360" s="1">
        <v>187.35</v>
      </c>
      <c r="G360" s="1">
        <v>12.24</v>
      </c>
      <c r="H360" s="1">
        <v>199.59</v>
      </c>
    </row>
    <row r="361" spans="1:8" hidden="1" x14ac:dyDescent="0.3">
      <c r="A361">
        <v>14000</v>
      </c>
      <c r="B361" t="str">
        <f t="shared" si="21"/>
        <v>01000</v>
      </c>
      <c r="C361" t="str">
        <f t="shared" si="23"/>
        <v>CJS70053</v>
      </c>
      <c r="D361" t="str">
        <f>"5011170"</f>
        <v>5011170</v>
      </c>
      <c r="E361" t="s">
        <v>40</v>
      </c>
      <c r="F361" s="1">
        <v>101.99</v>
      </c>
      <c r="G361" s="1">
        <v>6.66</v>
      </c>
      <c r="H361" s="1">
        <v>108.65</v>
      </c>
    </row>
    <row r="362" spans="1:8" hidden="1" x14ac:dyDescent="0.3">
      <c r="A362">
        <v>14000</v>
      </c>
      <c r="B362" t="str">
        <f t="shared" si="21"/>
        <v>01000</v>
      </c>
      <c r="C362" t="str">
        <f t="shared" si="23"/>
        <v>CJS70053</v>
      </c>
      <c r="D362" t="str">
        <f>"5011230"</f>
        <v>5011230</v>
      </c>
      <c r="E362" t="s">
        <v>43</v>
      </c>
      <c r="F362" s="1">
        <v>16755.77</v>
      </c>
      <c r="G362" s="1">
        <v>1092.52</v>
      </c>
      <c r="H362" s="1">
        <v>17848.29</v>
      </c>
    </row>
    <row r="363" spans="1:8" hidden="1" x14ac:dyDescent="0.3">
      <c r="A363">
        <v>14000</v>
      </c>
      <c r="B363" t="str">
        <f t="shared" si="21"/>
        <v>01000</v>
      </c>
      <c r="C363" t="str">
        <f t="shared" si="23"/>
        <v>CJS70053</v>
      </c>
      <c r="D363" t="str">
        <f>"5011310"</f>
        <v>5011310</v>
      </c>
      <c r="E363" t="s">
        <v>45</v>
      </c>
      <c r="F363" s="1">
        <v>400</v>
      </c>
      <c r="G363" s="1">
        <v>0</v>
      </c>
      <c r="H363" s="1">
        <v>400</v>
      </c>
    </row>
    <row r="364" spans="1:8" hidden="1" x14ac:dyDescent="0.3">
      <c r="A364">
        <v>14000</v>
      </c>
      <c r="B364" t="str">
        <f t="shared" si="21"/>
        <v>01000</v>
      </c>
      <c r="C364" t="str">
        <f t="shared" si="23"/>
        <v>CJS70053</v>
      </c>
      <c r="D364" t="str">
        <f>"5011660"</f>
        <v>5011660</v>
      </c>
      <c r="E364" t="s">
        <v>50</v>
      </c>
      <c r="F364" s="1">
        <v>281.01</v>
      </c>
      <c r="G364" s="1">
        <v>16.38</v>
      </c>
      <c r="H364" s="1">
        <v>297.39</v>
      </c>
    </row>
    <row r="365" spans="1:8" hidden="1" x14ac:dyDescent="0.3">
      <c r="A365">
        <v>14000</v>
      </c>
      <c r="B365" t="str">
        <f t="shared" si="21"/>
        <v>01000</v>
      </c>
      <c r="C365" t="str">
        <f t="shared" si="23"/>
        <v>CJS70053</v>
      </c>
      <c r="D365" t="str">
        <f>"5012160"</f>
        <v>5012160</v>
      </c>
      <c r="E365" t="s">
        <v>55</v>
      </c>
      <c r="F365" s="1">
        <v>227.52</v>
      </c>
      <c r="G365" s="1">
        <v>0</v>
      </c>
      <c r="H365" s="1">
        <v>227.52</v>
      </c>
    </row>
    <row r="366" spans="1:8" hidden="1" x14ac:dyDescent="0.3">
      <c r="A366">
        <v>14000</v>
      </c>
      <c r="B366" t="str">
        <f t="shared" si="21"/>
        <v>01000</v>
      </c>
      <c r="C366" t="str">
        <f t="shared" si="23"/>
        <v>CJS70053</v>
      </c>
      <c r="D366" t="str">
        <f>"5012220"</f>
        <v>5012220</v>
      </c>
      <c r="E366" t="s">
        <v>59</v>
      </c>
      <c r="F366" s="1">
        <v>0.24</v>
      </c>
      <c r="G366" s="1">
        <v>0</v>
      </c>
      <c r="H366" s="1">
        <v>0.24</v>
      </c>
    </row>
    <row r="367" spans="1:8" hidden="1" x14ac:dyDescent="0.3">
      <c r="A367">
        <v>14000</v>
      </c>
      <c r="B367" t="str">
        <f t="shared" si="21"/>
        <v>01000</v>
      </c>
      <c r="C367" t="str">
        <f t="shared" si="23"/>
        <v>CJS70053</v>
      </c>
      <c r="D367" t="str">
        <f>"5012520"</f>
        <v>5012520</v>
      </c>
      <c r="E367" t="s">
        <v>63</v>
      </c>
      <c r="F367" s="1">
        <v>1.99</v>
      </c>
      <c r="G367" s="1">
        <v>0</v>
      </c>
      <c r="H367" s="1">
        <v>1.99</v>
      </c>
    </row>
    <row r="368" spans="1:8" hidden="1" x14ac:dyDescent="0.3">
      <c r="A368">
        <v>14000</v>
      </c>
      <c r="B368" t="str">
        <f t="shared" si="21"/>
        <v>01000</v>
      </c>
      <c r="C368" t="str">
        <f t="shared" si="23"/>
        <v>CJS70053</v>
      </c>
      <c r="D368" t="str">
        <f>"5012780"</f>
        <v>5012780</v>
      </c>
      <c r="E368" t="s">
        <v>72</v>
      </c>
      <c r="F368" s="1">
        <v>651.03</v>
      </c>
      <c r="G368" s="1">
        <v>0</v>
      </c>
      <c r="H368" s="1">
        <v>651.03</v>
      </c>
    </row>
    <row r="369" spans="1:8" hidden="1" x14ac:dyDescent="0.3">
      <c r="A369">
        <v>14000</v>
      </c>
      <c r="B369" t="str">
        <f t="shared" si="21"/>
        <v>01000</v>
      </c>
      <c r="C369" t="str">
        <f t="shared" si="23"/>
        <v>CJS70053</v>
      </c>
      <c r="D369" t="str">
        <f>"5013120"</f>
        <v>5013120</v>
      </c>
      <c r="E369" t="s">
        <v>80</v>
      </c>
      <c r="F369" s="1">
        <v>7.65</v>
      </c>
      <c r="G369" s="1">
        <v>0</v>
      </c>
      <c r="H369" s="1">
        <v>7.65</v>
      </c>
    </row>
    <row r="370" spans="1:8" hidden="1" x14ac:dyDescent="0.3">
      <c r="A370">
        <v>14000</v>
      </c>
      <c r="B370" t="str">
        <f t="shared" si="21"/>
        <v>01000</v>
      </c>
      <c r="C370" t="str">
        <f t="shared" si="23"/>
        <v>CJS70053</v>
      </c>
      <c r="D370" t="str">
        <f>"5013650"</f>
        <v>5013650</v>
      </c>
      <c r="E370" t="s">
        <v>83</v>
      </c>
      <c r="F370" s="1">
        <v>0.08</v>
      </c>
      <c r="G370" s="1">
        <v>0</v>
      </c>
      <c r="H370" s="1">
        <v>0.08</v>
      </c>
    </row>
    <row r="371" spans="1:8" hidden="1" x14ac:dyDescent="0.3">
      <c r="A371">
        <v>14000</v>
      </c>
      <c r="B371" t="str">
        <f t="shared" si="21"/>
        <v>01000</v>
      </c>
      <c r="C371" t="str">
        <f t="shared" si="23"/>
        <v>CJS70053</v>
      </c>
      <c r="D371" t="str">
        <f>"5014510"</f>
        <v>5014510</v>
      </c>
      <c r="E371" t="s">
        <v>88</v>
      </c>
      <c r="F371" s="1">
        <v>318055</v>
      </c>
      <c r="G371" s="1">
        <v>32648.54</v>
      </c>
      <c r="H371" s="1">
        <v>350703.54</v>
      </c>
    </row>
    <row r="372" spans="1:8" hidden="1" x14ac:dyDescent="0.3">
      <c r="A372">
        <v>14000</v>
      </c>
      <c r="B372" t="str">
        <f t="shared" si="21"/>
        <v>01000</v>
      </c>
      <c r="C372" t="str">
        <f t="shared" si="23"/>
        <v>CJS70053</v>
      </c>
      <c r="D372" t="str">
        <f>"5014520"</f>
        <v>5014520</v>
      </c>
      <c r="E372" t="s">
        <v>111</v>
      </c>
      <c r="F372" s="1">
        <v>1775690.39</v>
      </c>
      <c r="G372" s="1">
        <v>524913.97</v>
      </c>
      <c r="H372" s="1">
        <v>2300604.36</v>
      </c>
    </row>
    <row r="373" spans="1:8" hidden="1" x14ac:dyDescent="0.3">
      <c r="A373">
        <v>14000</v>
      </c>
      <c r="B373" t="str">
        <f t="shared" si="21"/>
        <v>01000</v>
      </c>
      <c r="C373" t="str">
        <f t="shared" si="23"/>
        <v>CJS70053</v>
      </c>
      <c r="D373" t="str">
        <f>"5015380"</f>
        <v>5015380</v>
      </c>
      <c r="E373" t="s">
        <v>91</v>
      </c>
      <c r="F373" s="1">
        <v>128.13</v>
      </c>
      <c r="G373" s="1">
        <v>0</v>
      </c>
      <c r="H373" s="1">
        <v>128.13</v>
      </c>
    </row>
    <row r="374" spans="1:8" hidden="1" x14ac:dyDescent="0.3">
      <c r="A374">
        <v>14000</v>
      </c>
      <c r="B374" t="str">
        <f t="shared" si="21"/>
        <v>01000</v>
      </c>
      <c r="C374" t="str">
        <f t="shared" si="23"/>
        <v>CJS70053</v>
      </c>
      <c r="D374" t="str">
        <f>"5015410"</f>
        <v>5015410</v>
      </c>
      <c r="E374" t="s">
        <v>93</v>
      </c>
      <c r="F374" s="1">
        <v>506.7</v>
      </c>
      <c r="G374" s="1">
        <v>0</v>
      </c>
      <c r="H374" s="1">
        <v>506.7</v>
      </c>
    </row>
    <row r="375" spans="1:8" hidden="1" x14ac:dyDescent="0.3">
      <c r="A375">
        <v>14000</v>
      </c>
      <c r="B375" t="str">
        <f t="shared" si="21"/>
        <v>01000</v>
      </c>
      <c r="C375" t="str">
        <f t="shared" si="23"/>
        <v>CJS70053</v>
      </c>
      <c r="D375" t="str">
        <f>"5022240"</f>
        <v>5022240</v>
      </c>
      <c r="E375" t="s">
        <v>101</v>
      </c>
      <c r="F375" s="1">
        <v>5.41</v>
      </c>
      <c r="G375" s="1">
        <v>0</v>
      </c>
      <c r="H375" s="1">
        <v>5.41</v>
      </c>
    </row>
    <row r="376" spans="1:8" hidden="1" x14ac:dyDescent="0.3">
      <c r="A376">
        <v>14000</v>
      </c>
      <c r="B376" t="str">
        <f t="shared" si="21"/>
        <v>01000</v>
      </c>
      <c r="C376" t="str">
        <f>"CJS70054"</f>
        <v>CJS70054</v>
      </c>
      <c r="D376" t="str">
        <f>"101010"</f>
        <v>101010</v>
      </c>
      <c r="E376" t="s">
        <v>27</v>
      </c>
      <c r="F376" s="1">
        <v>-37500</v>
      </c>
      <c r="G376" s="1">
        <v>0</v>
      </c>
      <c r="H376" s="1">
        <v>-37500</v>
      </c>
    </row>
    <row r="377" spans="1:8" hidden="1" x14ac:dyDescent="0.3">
      <c r="A377">
        <v>14000</v>
      </c>
      <c r="B377" t="str">
        <f t="shared" si="21"/>
        <v>01000</v>
      </c>
      <c r="C377" t="str">
        <f>"CJS70054"</f>
        <v>CJS70054</v>
      </c>
      <c r="D377" t="str">
        <f>"205025"</f>
        <v>205025</v>
      </c>
      <c r="E377" t="s">
        <v>29</v>
      </c>
      <c r="F377" s="1">
        <v>0</v>
      </c>
      <c r="G377" s="1">
        <v>0</v>
      </c>
      <c r="H377" s="1">
        <v>0</v>
      </c>
    </row>
    <row r="378" spans="1:8" hidden="1" x14ac:dyDescent="0.3">
      <c r="A378">
        <v>14000</v>
      </c>
      <c r="B378" t="str">
        <f t="shared" si="21"/>
        <v>01000</v>
      </c>
      <c r="C378" t="str">
        <f>"CJS70054"</f>
        <v>CJS70054</v>
      </c>
      <c r="D378" t="str">
        <f>"5014520"</f>
        <v>5014520</v>
      </c>
      <c r="E378" t="s">
        <v>111</v>
      </c>
      <c r="F378" s="1">
        <v>37500</v>
      </c>
      <c r="G378" s="1">
        <v>0</v>
      </c>
      <c r="H378" s="1">
        <v>37500</v>
      </c>
    </row>
    <row r="379" spans="1:8" hidden="1" x14ac:dyDescent="0.3">
      <c r="A379">
        <v>14000</v>
      </c>
      <c r="B379" t="str">
        <f t="shared" si="21"/>
        <v>01000</v>
      </c>
      <c r="C379" t="str">
        <f>"CJS70055"</f>
        <v>CJS70055</v>
      </c>
      <c r="D379" t="str">
        <f>"101010"</f>
        <v>101010</v>
      </c>
      <c r="E379" t="s">
        <v>27</v>
      </c>
      <c r="F379" s="1">
        <v>0</v>
      </c>
      <c r="G379" s="1">
        <v>0</v>
      </c>
      <c r="H379" s="1">
        <v>0</v>
      </c>
    </row>
    <row r="380" spans="1:8" hidden="1" x14ac:dyDescent="0.3">
      <c r="A380">
        <v>14000</v>
      </c>
      <c r="B380" t="str">
        <f t="shared" si="21"/>
        <v>01000</v>
      </c>
      <c r="C380" t="str">
        <f>"CJS70056"</f>
        <v>CJS70056</v>
      </c>
      <c r="D380" t="str">
        <f>"101010"</f>
        <v>101010</v>
      </c>
      <c r="E380" t="s">
        <v>27</v>
      </c>
      <c r="F380" s="1">
        <v>0</v>
      </c>
      <c r="G380" s="1">
        <v>0</v>
      </c>
      <c r="H380" s="1">
        <v>0</v>
      </c>
    </row>
    <row r="381" spans="1:8" hidden="1" x14ac:dyDescent="0.3">
      <c r="A381">
        <v>14000</v>
      </c>
      <c r="B381" t="str">
        <f t="shared" si="21"/>
        <v>01000</v>
      </c>
      <c r="C381" t="str">
        <f>"CJS70057"</f>
        <v>CJS70057</v>
      </c>
      <c r="D381" t="str">
        <f>"101010"</f>
        <v>101010</v>
      </c>
      <c r="E381" t="s">
        <v>27</v>
      </c>
      <c r="F381" s="1">
        <v>-1550</v>
      </c>
      <c r="G381" s="1">
        <v>0</v>
      </c>
      <c r="H381" s="1">
        <v>-1550</v>
      </c>
    </row>
    <row r="382" spans="1:8" hidden="1" x14ac:dyDescent="0.3">
      <c r="A382">
        <v>14000</v>
      </c>
      <c r="B382" t="str">
        <f t="shared" si="21"/>
        <v>01000</v>
      </c>
      <c r="C382" t="str">
        <f>"CJS70057"</f>
        <v>CJS70057</v>
      </c>
      <c r="D382" t="str">
        <f>"5012240"</f>
        <v>5012240</v>
      </c>
      <c r="E382" t="s">
        <v>60</v>
      </c>
      <c r="F382" s="1">
        <v>1550</v>
      </c>
      <c r="G382" s="1">
        <v>0</v>
      </c>
      <c r="H382" s="1">
        <v>1550</v>
      </c>
    </row>
    <row r="383" spans="1:8" hidden="1" x14ac:dyDescent="0.3">
      <c r="A383">
        <v>14000</v>
      </c>
      <c r="B383" t="str">
        <f t="shared" si="21"/>
        <v>01000</v>
      </c>
      <c r="C383" t="str">
        <f t="shared" ref="C383:C418" si="24">"CJS70058"</f>
        <v>CJS70058</v>
      </c>
      <c r="D383" t="str">
        <f>"101010"</f>
        <v>101010</v>
      </c>
      <c r="E383" t="s">
        <v>27</v>
      </c>
      <c r="F383" s="1">
        <v>-19521603.559999999</v>
      </c>
      <c r="G383" s="1">
        <v>-7242381.7599999998</v>
      </c>
      <c r="H383" s="1">
        <v>-26763985.32</v>
      </c>
    </row>
    <row r="384" spans="1:8" hidden="1" x14ac:dyDescent="0.3">
      <c r="A384">
        <v>14000</v>
      </c>
      <c r="B384" t="str">
        <f t="shared" si="21"/>
        <v>01000</v>
      </c>
      <c r="C384" t="str">
        <f t="shared" si="24"/>
        <v>CJS70058</v>
      </c>
      <c r="D384" t="str">
        <f>"205025"</f>
        <v>205025</v>
      </c>
      <c r="E384" t="s">
        <v>29</v>
      </c>
      <c r="F384" s="1">
        <v>-2955436.63</v>
      </c>
      <c r="G384" s="1">
        <v>2942023.26</v>
      </c>
      <c r="H384" s="1">
        <v>-13413.37</v>
      </c>
    </row>
    <row r="385" spans="1:8" hidden="1" x14ac:dyDescent="0.3">
      <c r="A385">
        <v>14000</v>
      </c>
      <c r="B385" t="str">
        <f t="shared" si="21"/>
        <v>01000</v>
      </c>
      <c r="C385" t="str">
        <f t="shared" si="24"/>
        <v>CJS70058</v>
      </c>
      <c r="D385" t="str">
        <f>"4009084"</f>
        <v>4009084</v>
      </c>
      <c r="E385" t="s">
        <v>34</v>
      </c>
      <c r="F385" s="1">
        <v>-229737.96</v>
      </c>
      <c r="G385" s="1">
        <v>0</v>
      </c>
      <c r="H385" s="1">
        <v>-229737.96</v>
      </c>
    </row>
    <row r="386" spans="1:8" hidden="1" x14ac:dyDescent="0.3">
      <c r="A386">
        <v>14000</v>
      </c>
      <c r="B386" t="str">
        <f t="shared" si="21"/>
        <v>01000</v>
      </c>
      <c r="C386" t="str">
        <f t="shared" si="24"/>
        <v>CJS70058</v>
      </c>
      <c r="D386" t="str">
        <f>"5011110"</f>
        <v>5011110</v>
      </c>
      <c r="E386" t="s">
        <v>35</v>
      </c>
      <c r="F386" s="1">
        <v>54006.55</v>
      </c>
      <c r="G386" s="1">
        <v>1990.9</v>
      </c>
      <c r="H386" s="1">
        <v>55997.45</v>
      </c>
    </row>
    <row r="387" spans="1:8" hidden="1" x14ac:dyDescent="0.3">
      <c r="A387">
        <v>14000</v>
      </c>
      <c r="B387" t="str">
        <f t="shared" si="21"/>
        <v>01000</v>
      </c>
      <c r="C387" t="str">
        <f t="shared" si="24"/>
        <v>CJS70058</v>
      </c>
      <c r="D387" t="str">
        <f>"5011120"</f>
        <v>5011120</v>
      </c>
      <c r="E387" t="s">
        <v>36</v>
      </c>
      <c r="F387" s="1">
        <v>28496.29</v>
      </c>
      <c r="G387" s="1">
        <v>1348.11</v>
      </c>
      <c r="H387" s="1">
        <v>29844.400000000001</v>
      </c>
    </row>
    <row r="388" spans="1:8" hidden="1" x14ac:dyDescent="0.3">
      <c r="A388">
        <v>14000</v>
      </c>
      <c r="B388" t="str">
        <f t="shared" si="21"/>
        <v>01000</v>
      </c>
      <c r="C388" t="str">
        <f t="shared" si="24"/>
        <v>CJS70058</v>
      </c>
      <c r="D388" t="str">
        <f>"5011140"</f>
        <v>5011140</v>
      </c>
      <c r="E388" t="s">
        <v>37</v>
      </c>
      <c r="F388" s="1">
        <v>5081.0600000000004</v>
      </c>
      <c r="G388" s="1">
        <v>183.49</v>
      </c>
      <c r="H388" s="1">
        <v>5264.55</v>
      </c>
    </row>
    <row r="389" spans="1:8" hidden="1" x14ac:dyDescent="0.3">
      <c r="A389">
        <v>14000</v>
      </c>
      <c r="B389" t="str">
        <f t="shared" si="21"/>
        <v>01000</v>
      </c>
      <c r="C389" t="str">
        <f t="shared" si="24"/>
        <v>CJS70058</v>
      </c>
      <c r="D389" t="str">
        <f>"5011150"</f>
        <v>5011150</v>
      </c>
      <c r="E389" t="s">
        <v>38</v>
      </c>
      <c r="F389" s="1">
        <v>50798.94</v>
      </c>
      <c r="G389" s="1">
        <v>2268.36</v>
      </c>
      <c r="H389" s="1">
        <v>53067.3</v>
      </c>
    </row>
    <row r="390" spans="1:8" hidden="1" x14ac:dyDescent="0.3">
      <c r="A390">
        <v>14000</v>
      </c>
      <c r="B390" t="str">
        <f t="shared" si="21"/>
        <v>01000</v>
      </c>
      <c r="C390" t="str">
        <f t="shared" si="24"/>
        <v>CJS70058</v>
      </c>
      <c r="D390" t="str">
        <f>"5011160"</f>
        <v>5011160</v>
      </c>
      <c r="E390" t="s">
        <v>39</v>
      </c>
      <c r="F390" s="1">
        <v>4258.0200000000004</v>
      </c>
      <c r="G390" s="1">
        <v>153.37</v>
      </c>
      <c r="H390" s="1">
        <v>4411.3900000000003</v>
      </c>
    </row>
    <row r="391" spans="1:8" hidden="1" x14ac:dyDescent="0.3">
      <c r="A391">
        <v>14000</v>
      </c>
      <c r="B391" t="str">
        <f t="shared" si="21"/>
        <v>01000</v>
      </c>
      <c r="C391" t="str">
        <f t="shared" si="24"/>
        <v>CJS70058</v>
      </c>
      <c r="D391" t="str">
        <f>"5011170"</f>
        <v>5011170</v>
      </c>
      <c r="E391" t="s">
        <v>40</v>
      </c>
      <c r="F391" s="1">
        <v>2316.42</v>
      </c>
      <c r="G391" s="1">
        <v>83.53</v>
      </c>
      <c r="H391" s="1">
        <v>2399.9499999999998</v>
      </c>
    </row>
    <row r="392" spans="1:8" hidden="1" x14ac:dyDescent="0.3">
      <c r="A392">
        <v>14000</v>
      </c>
      <c r="B392" t="str">
        <f t="shared" si="21"/>
        <v>01000</v>
      </c>
      <c r="C392" t="str">
        <f t="shared" si="24"/>
        <v>CJS70058</v>
      </c>
      <c r="D392" t="str">
        <f>"5011230"</f>
        <v>5011230</v>
      </c>
      <c r="E392" t="s">
        <v>43</v>
      </c>
      <c r="F392" s="1">
        <v>382521.77</v>
      </c>
      <c r="G392" s="1">
        <v>13693.33</v>
      </c>
      <c r="H392" s="1">
        <v>396215.1</v>
      </c>
    </row>
    <row r="393" spans="1:8" hidden="1" x14ac:dyDescent="0.3">
      <c r="A393">
        <v>14000</v>
      </c>
      <c r="B393" t="str">
        <f t="shared" si="21"/>
        <v>01000</v>
      </c>
      <c r="C393" t="str">
        <f t="shared" si="24"/>
        <v>CJS70058</v>
      </c>
      <c r="D393" t="str">
        <f>"5011310"</f>
        <v>5011310</v>
      </c>
      <c r="E393" t="s">
        <v>45</v>
      </c>
      <c r="F393" s="1">
        <v>4500</v>
      </c>
      <c r="G393" s="1">
        <v>0</v>
      </c>
      <c r="H393" s="1">
        <v>4500</v>
      </c>
    </row>
    <row r="394" spans="1:8" hidden="1" x14ac:dyDescent="0.3">
      <c r="A394">
        <v>14000</v>
      </c>
      <c r="B394" t="str">
        <f t="shared" si="21"/>
        <v>01000</v>
      </c>
      <c r="C394" t="str">
        <f t="shared" si="24"/>
        <v>CJS70058</v>
      </c>
      <c r="D394" t="str">
        <f>"5011380"</f>
        <v>5011380</v>
      </c>
      <c r="E394" t="s">
        <v>46</v>
      </c>
      <c r="F394" s="1">
        <v>1643.5</v>
      </c>
      <c r="G394" s="1">
        <v>80.680000000000007</v>
      </c>
      <c r="H394" s="1">
        <v>1724.18</v>
      </c>
    </row>
    <row r="395" spans="1:8" hidden="1" x14ac:dyDescent="0.3">
      <c r="A395">
        <v>14000</v>
      </c>
      <c r="B395" t="str">
        <f t="shared" si="21"/>
        <v>01000</v>
      </c>
      <c r="C395" t="str">
        <f t="shared" si="24"/>
        <v>CJS70058</v>
      </c>
      <c r="D395" t="str">
        <f>"5011660"</f>
        <v>5011660</v>
      </c>
      <c r="E395" t="s">
        <v>50</v>
      </c>
      <c r="F395" s="1">
        <v>696.2</v>
      </c>
      <c r="G395" s="1">
        <v>-10.83</v>
      </c>
      <c r="H395" s="1">
        <v>685.37</v>
      </c>
    </row>
    <row r="396" spans="1:8" hidden="1" x14ac:dyDescent="0.3">
      <c r="A396">
        <v>14000</v>
      </c>
      <c r="B396" t="str">
        <f t="shared" ref="B396:B459" si="25">"01000"</f>
        <v>01000</v>
      </c>
      <c r="C396" t="str">
        <f t="shared" si="24"/>
        <v>CJS70058</v>
      </c>
      <c r="D396" t="str">
        <f>"5012110"</f>
        <v>5012110</v>
      </c>
      <c r="E396" t="s">
        <v>51</v>
      </c>
      <c r="F396" s="1">
        <v>11.81</v>
      </c>
      <c r="G396" s="1">
        <v>0</v>
      </c>
      <c r="H396" s="1">
        <v>11.81</v>
      </c>
    </row>
    <row r="397" spans="1:8" hidden="1" x14ac:dyDescent="0.3">
      <c r="A397">
        <v>14000</v>
      </c>
      <c r="B397" t="str">
        <f t="shared" si="25"/>
        <v>01000</v>
      </c>
      <c r="C397" t="str">
        <f t="shared" si="24"/>
        <v>CJS70058</v>
      </c>
      <c r="D397" t="str">
        <f>"5012160"</f>
        <v>5012160</v>
      </c>
      <c r="E397" t="s">
        <v>55</v>
      </c>
      <c r="F397" s="1">
        <v>3900.95</v>
      </c>
      <c r="G397" s="1">
        <v>0</v>
      </c>
      <c r="H397" s="1">
        <v>3900.95</v>
      </c>
    </row>
    <row r="398" spans="1:8" hidden="1" x14ac:dyDescent="0.3">
      <c r="A398">
        <v>14000</v>
      </c>
      <c r="B398" t="str">
        <f t="shared" si="25"/>
        <v>01000</v>
      </c>
      <c r="C398" t="str">
        <f t="shared" si="24"/>
        <v>CJS70058</v>
      </c>
      <c r="D398" t="str">
        <f>"5012170"</f>
        <v>5012170</v>
      </c>
      <c r="E398" t="s">
        <v>56</v>
      </c>
      <c r="F398" s="1">
        <v>572.08000000000004</v>
      </c>
      <c r="G398" s="1">
        <v>22.5</v>
      </c>
      <c r="H398" s="1">
        <v>594.58000000000004</v>
      </c>
    </row>
    <row r="399" spans="1:8" hidden="1" x14ac:dyDescent="0.3">
      <c r="A399">
        <v>14000</v>
      </c>
      <c r="B399" t="str">
        <f t="shared" si="25"/>
        <v>01000</v>
      </c>
      <c r="C399" t="str">
        <f t="shared" si="24"/>
        <v>CJS70058</v>
      </c>
      <c r="D399" t="str">
        <f>"5012210"</f>
        <v>5012210</v>
      </c>
      <c r="E399" t="s">
        <v>58</v>
      </c>
      <c r="F399" s="1">
        <v>300</v>
      </c>
      <c r="G399" s="1">
        <v>290</v>
      </c>
      <c r="H399" s="1">
        <v>590</v>
      </c>
    </row>
    <row r="400" spans="1:8" hidden="1" x14ac:dyDescent="0.3">
      <c r="A400">
        <v>14000</v>
      </c>
      <c r="B400" t="str">
        <f t="shared" si="25"/>
        <v>01000</v>
      </c>
      <c r="C400" t="str">
        <f t="shared" si="24"/>
        <v>CJS70058</v>
      </c>
      <c r="D400" t="str">
        <f>"5012220"</f>
        <v>5012220</v>
      </c>
      <c r="E400" t="s">
        <v>59</v>
      </c>
      <c r="F400" s="1">
        <v>105.56</v>
      </c>
      <c r="G400" s="1">
        <v>0</v>
      </c>
      <c r="H400" s="1">
        <v>105.56</v>
      </c>
    </row>
    <row r="401" spans="1:8" hidden="1" x14ac:dyDescent="0.3">
      <c r="A401">
        <v>14000</v>
      </c>
      <c r="B401" t="str">
        <f t="shared" si="25"/>
        <v>01000</v>
      </c>
      <c r="C401" t="str">
        <f t="shared" si="24"/>
        <v>CJS70058</v>
      </c>
      <c r="D401" t="str">
        <f>"5012240"</f>
        <v>5012240</v>
      </c>
      <c r="E401" t="s">
        <v>60</v>
      </c>
      <c r="F401" s="1">
        <v>5142</v>
      </c>
      <c r="G401" s="1">
        <v>0</v>
      </c>
      <c r="H401" s="1">
        <v>5142</v>
      </c>
    </row>
    <row r="402" spans="1:8" hidden="1" x14ac:dyDescent="0.3">
      <c r="A402">
        <v>14000</v>
      </c>
      <c r="B402" t="str">
        <f t="shared" si="25"/>
        <v>01000</v>
      </c>
      <c r="C402" t="str">
        <f t="shared" si="24"/>
        <v>CJS70058</v>
      </c>
      <c r="D402" t="str">
        <f>"5012440"</f>
        <v>5012440</v>
      </c>
      <c r="E402" t="s">
        <v>62</v>
      </c>
      <c r="F402" s="1">
        <v>38872.5</v>
      </c>
      <c r="G402" s="1">
        <v>0</v>
      </c>
      <c r="H402" s="1">
        <v>38872.5</v>
      </c>
    </row>
    <row r="403" spans="1:8" hidden="1" x14ac:dyDescent="0.3">
      <c r="A403">
        <v>14000</v>
      </c>
      <c r="B403" t="str">
        <f t="shared" si="25"/>
        <v>01000</v>
      </c>
      <c r="C403" t="str">
        <f t="shared" si="24"/>
        <v>CJS70058</v>
      </c>
      <c r="D403" t="str">
        <f>"5012520"</f>
        <v>5012520</v>
      </c>
      <c r="E403" t="s">
        <v>63</v>
      </c>
      <c r="F403" s="1">
        <v>65.48</v>
      </c>
      <c r="G403" s="1">
        <v>0</v>
      </c>
      <c r="H403" s="1">
        <v>65.48</v>
      </c>
    </row>
    <row r="404" spans="1:8" hidden="1" x14ac:dyDescent="0.3">
      <c r="A404">
        <v>14000</v>
      </c>
      <c r="B404" t="str">
        <f t="shared" si="25"/>
        <v>01000</v>
      </c>
      <c r="C404" t="str">
        <f t="shared" si="24"/>
        <v>CJS70058</v>
      </c>
      <c r="D404" t="str">
        <f>"5012730"</f>
        <v>5012730</v>
      </c>
      <c r="E404" t="s">
        <v>68</v>
      </c>
      <c r="F404" s="1">
        <v>204609.12</v>
      </c>
      <c r="G404" s="1">
        <v>16613.37</v>
      </c>
      <c r="H404" s="1">
        <v>221222.49</v>
      </c>
    </row>
    <row r="405" spans="1:8" hidden="1" x14ac:dyDescent="0.3">
      <c r="A405">
        <v>14000</v>
      </c>
      <c r="B405" t="str">
        <f t="shared" si="25"/>
        <v>01000</v>
      </c>
      <c r="C405" t="str">
        <f t="shared" si="24"/>
        <v>CJS70058</v>
      </c>
      <c r="D405" t="str">
        <f>"5012750"</f>
        <v>5012750</v>
      </c>
      <c r="E405" t="s">
        <v>70</v>
      </c>
      <c r="F405" s="1">
        <v>7383.81</v>
      </c>
      <c r="G405" s="1">
        <v>650</v>
      </c>
      <c r="H405" s="1">
        <v>8033.81</v>
      </c>
    </row>
    <row r="406" spans="1:8" hidden="1" x14ac:dyDescent="0.3">
      <c r="A406">
        <v>14000</v>
      </c>
      <c r="B406" t="str">
        <f t="shared" si="25"/>
        <v>01000</v>
      </c>
      <c r="C406" t="str">
        <f t="shared" si="24"/>
        <v>CJS70058</v>
      </c>
      <c r="D406" t="str">
        <f>"5012760"</f>
        <v>5012760</v>
      </c>
      <c r="E406" t="s">
        <v>71</v>
      </c>
      <c r="F406" s="1">
        <v>3008.5</v>
      </c>
      <c r="G406" s="1">
        <v>0</v>
      </c>
      <c r="H406" s="1">
        <v>3008.5</v>
      </c>
    </row>
    <row r="407" spans="1:8" hidden="1" x14ac:dyDescent="0.3">
      <c r="A407">
        <v>14000</v>
      </c>
      <c r="B407" t="str">
        <f t="shared" si="25"/>
        <v>01000</v>
      </c>
      <c r="C407" t="str">
        <f t="shared" si="24"/>
        <v>CJS70058</v>
      </c>
      <c r="D407" t="str">
        <f>"5012780"</f>
        <v>5012780</v>
      </c>
      <c r="E407" t="s">
        <v>72</v>
      </c>
      <c r="F407" s="1">
        <v>12117.19</v>
      </c>
      <c r="G407" s="1">
        <v>0</v>
      </c>
      <c r="H407" s="1">
        <v>12117.19</v>
      </c>
    </row>
    <row r="408" spans="1:8" hidden="1" x14ac:dyDescent="0.3">
      <c r="A408">
        <v>14000</v>
      </c>
      <c r="B408" t="str">
        <f t="shared" si="25"/>
        <v>01000</v>
      </c>
      <c r="C408" t="str">
        <f t="shared" si="24"/>
        <v>CJS70058</v>
      </c>
      <c r="D408" t="str">
        <f>"5013120"</f>
        <v>5013120</v>
      </c>
      <c r="E408" t="s">
        <v>80</v>
      </c>
      <c r="F408" s="1">
        <v>940.61</v>
      </c>
      <c r="G408" s="1">
        <v>0</v>
      </c>
      <c r="H408" s="1">
        <v>940.61</v>
      </c>
    </row>
    <row r="409" spans="1:8" hidden="1" x14ac:dyDescent="0.3">
      <c r="A409">
        <v>14000</v>
      </c>
      <c r="B409" t="str">
        <f t="shared" si="25"/>
        <v>01000</v>
      </c>
      <c r="C409" t="str">
        <f t="shared" si="24"/>
        <v>CJS70058</v>
      </c>
      <c r="D409" t="str">
        <f>"5013650"</f>
        <v>5013650</v>
      </c>
      <c r="E409" t="s">
        <v>83</v>
      </c>
      <c r="F409" s="1">
        <v>2.13</v>
      </c>
      <c r="G409" s="1">
        <v>0</v>
      </c>
      <c r="H409" s="1">
        <v>2.13</v>
      </c>
    </row>
    <row r="410" spans="1:8" hidden="1" x14ac:dyDescent="0.3">
      <c r="A410">
        <v>14000</v>
      </c>
      <c r="B410" t="str">
        <f t="shared" si="25"/>
        <v>01000</v>
      </c>
      <c r="C410" t="str">
        <f t="shared" si="24"/>
        <v>CJS70058</v>
      </c>
      <c r="D410" t="str">
        <f>"5014510"</f>
        <v>5014510</v>
      </c>
      <c r="E410" t="s">
        <v>88</v>
      </c>
      <c r="F410" s="1">
        <v>21849063.899999999</v>
      </c>
      <c r="G410" s="1">
        <v>4262991.6900000004</v>
      </c>
      <c r="H410" s="1">
        <v>26112055.59</v>
      </c>
    </row>
    <row r="411" spans="1:8" hidden="1" x14ac:dyDescent="0.3">
      <c r="A411">
        <v>14000</v>
      </c>
      <c r="B411" t="str">
        <f t="shared" si="25"/>
        <v>01000</v>
      </c>
      <c r="C411" t="str">
        <f t="shared" si="24"/>
        <v>CJS70058</v>
      </c>
      <c r="D411" t="str">
        <f>"5014520"</f>
        <v>5014520</v>
      </c>
      <c r="E411" t="s">
        <v>111</v>
      </c>
      <c r="F411" s="1">
        <v>0</v>
      </c>
      <c r="G411" s="1">
        <v>0</v>
      </c>
      <c r="H411" s="1">
        <v>0</v>
      </c>
    </row>
    <row r="412" spans="1:8" hidden="1" x14ac:dyDescent="0.3">
      <c r="A412">
        <v>14000</v>
      </c>
      <c r="B412" t="str">
        <f t="shared" si="25"/>
        <v>01000</v>
      </c>
      <c r="C412" t="str">
        <f t="shared" si="24"/>
        <v>CJS70058</v>
      </c>
      <c r="D412" t="str">
        <f>"5015380"</f>
        <v>5015380</v>
      </c>
      <c r="E412" t="s">
        <v>91</v>
      </c>
      <c r="F412" s="1">
        <v>17240.46</v>
      </c>
      <c r="G412" s="1">
        <v>0</v>
      </c>
      <c r="H412" s="1">
        <v>17240.46</v>
      </c>
    </row>
    <row r="413" spans="1:8" hidden="1" x14ac:dyDescent="0.3">
      <c r="A413">
        <v>14000</v>
      </c>
      <c r="B413" t="str">
        <f t="shared" si="25"/>
        <v>01000</v>
      </c>
      <c r="C413" t="str">
        <f t="shared" si="24"/>
        <v>CJS70058</v>
      </c>
      <c r="D413" t="str">
        <f>"5015410"</f>
        <v>5015410</v>
      </c>
      <c r="E413" t="s">
        <v>93</v>
      </c>
      <c r="F413" s="1">
        <v>11959.52</v>
      </c>
      <c r="G413" s="1">
        <v>0</v>
      </c>
      <c r="H413" s="1">
        <v>11959.52</v>
      </c>
    </row>
    <row r="414" spans="1:8" hidden="1" x14ac:dyDescent="0.3">
      <c r="A414">
        <v>14000</v>
      </c>
      <c r="B414" t="str">
        <f t="shared" si="25"/>
        <v>01000</v>
      </c>
      <c r="C414" t="str">
        <f t="shared" si="24"/>
        <v>CJS70058</v>
      </c>
      <c r="D414" t="str">
        <f>"5015510"</f>
        <v>5015510</v>
      </c>
      <c r="E414" t="s">
        <v>96</v>
      </c>
      <c r="F414" s="1">
        <v>6285</v>
      </c>
      <c r="G414" s="1">
        <v>0</v>
      </c>
      <c r="H414" s="1">
        <v>6285</v>
      </c>
    </row>
    <row r="415" spans="1:8" hidden="1" x14ac:dyDescent="0.3">
      <c r="A415">
        <v>14000</v>
      </c>
      <c r="B415" t="str">
        <f t="shared" si="25"/>
        <v>01000</v>
      </c>
      <c r="C415" t="str">
        <f t="shared" si="24"/>
        <v>CJS70058</v>
      </c>
      <c r="D415" t="str">
        <f>"5022160"</f>
        <v>5022160</v>
      </c>
      <c r="E415" t="s">
        <v>98</v>
      </c>
      <c r="F415" s="1">
        <v>215</v>
      </c>
      <c r="G415" s="1">
        <v>0</v>
      </c>
      <c r="H415" s="1">
        <v>215</v>
      </c>
    </row>
    <row r="416" spans="1:8" hidden="1" x14ac:dyDescent="0.3">
      <c r="A416">
        <v>14000</v>
      </c>
      <c r="B416" t="str">
        <f t="shared" si="25"/>
        <v>01000</v>
      </c>
      <c r="C416" t="str">
        <f t="shared" si="24"/>
        <v>CJS70058</v>
      </c>
      <c r="D416" t="str">
        <f>"5022180"</f>
        <v>5022180</v>
      </c>
      <c r="E416" t="s">
        <v>100</v>
      </c>
      <c r="F416" s="1">
        <v>10561.13</v>
      </c>
      <c r="G416" s="1">
        <v>0</v>
      </c>
      <c r="H416" s="1">
        <v>10561.13</v>
      </c>
    </row>
    <row r="417" spans="1:8" hidden="1" x14ac:dyDescent="0.3">
      <c r="A417">
        <v>14000</v>
      </c>
      <c r="B417" t="str">
        <f t="shared" si="25"/>
        <v>01000</v>
      </c>
      <c r="C417" t="str">
        <f t="shared" si="24"/>
        <v>CJS70058</v>
      </c>
      <c r="D417" t="str">
        <f>"5022240"</f>
        <v>5022240</v>
      </c>
      <c r="E417" t="s">
        <v>101</v>
      </c>
      <c r="F417" s="1">
        <v>102.65</v>
      </c>
      <c r="G417" s="1">
        <v>0</v>
      </c>
      <c r="H417" s="1">
        <v>102.65</v>
      </c>
    </row>
    <row r="418" spans="1:8" hidden="1" x14ac:dyDescent="0.3">
      <c r="A418">
        <v>14000</v>
      </c>
      <c r="B418" t="str">
        <f t="shared" si="25"/>
        <v>01000</v>
      </c>
      <c r="C418" t="str">
        <f t="shared" si="24"/>
        <v>CJS70058</v>
      </c>
      <c r="D418" t="str">
        <f>"5022320"</f>
        <v>5022320</v>
      </c>
      <c r="E418" t="s">
        <v>103</v>
      </c>
      <c r="F418" s="1">
        <v>0</v>
      </c>
      <c r="G418" s="1">
        <v>0</v>
      </c>
      <c r="H418" s="1">
        <v>0</v>
      </c>
    </row>
    <row r="419" spans="1:8" hidden="1" x14ac:dyDescent="0.3">
      <c r="A419">
        <v>14000</v>
      </c>
      <c r="B419" t="str">
        <f t="shared" si="25"/>
        <v>01000</v>
      </c>
      <c r="C419" t="str">
        <f t="shared" ref="C419:C446" si="26">"CJS70059"</f>
        <v>CJS70059</v>
      </c>
      <c r="D419" t="str">
        <f>"101010"</f>
        <v>101010</v>
      </c>
      <c r="E419" t="s">
        <v>27</v>
      </c>
      <c r="F419" s="1">
        <v>-1665107.43</v>
      </c>
      <c r="G419" s="1">
        <v>-500128.87</v>
      </c>
      <c r="H419" s="1">
        <v>-2165236.2999999998</v>
      </c>
    </row>
    <row r="420" spans="1:8" hidden="1" x14ac:dyDescent="0.3">
      <c r="A420">
        <v>14000</v>
      </c>
      <c r="B420" t="str">
        <f t="shared" si="25"/>
        <v>01000</v>
      </c>
      <c r="C420" t="str">
        <f t="shared" si="26"/>
        <v>CJS70059</v>
      </c>
      <c r="D420" t="str">
        <f>"205025"</f>
        <v>205025</v>
      </c>
      <c r="E420" t="s">
        <v>29</v>
      </c>
      <c r="F420" s="1">
        <v>0</v>
      </c>
      <c r="G420" s="1">
        <v>0</v>
      </c>
      <c r="H420" s="1">
        <v>0</v>
      </c>
    </row>
    <row r="421" spans="1:8" hidden="1" x14ac:dyDescent="0.3">
      <c r="A421">
        <v>14000</v>
      </c>
      <c r="B421" t="str">
        <f t="shared" si="25"/>
        <v>01000</v>
      </c>
      <c r="C421" t="str">
        <f t="shared" si="26"/>
        <v>CJS70059</v>
      </c>
      <c r="D421" t="str">
        <f>"4009084"</f>
        <v>4009084</v>
      </c>
      <c r="E421" t="s">
        <v>34</v>
      </c>
      <c r="F421" s="1">
        <v>-10932</v>
      </c>
      <c r="G421" s="1">
        <v>0</v>
      </c>
      <c r="H421" s="1">
        <v>-10932</v>
      </c>
    </row>
    <row r="422" spans="1:8" hidden="1" x14ac:dyDescent="0.3">
      <c r="A422">
        <v>14000</v>
      </c>
      <c r="B422" t="str">
        <f t="shared" si="25"/>
        <v>01000</v>
      </c>
      <c r="C422" t="str">
        <f t="shared" si="26"/>
        <v>CJS70059</v>
      </c>
      <c r="D422" t="str">
        <f>"5011110"</f>
        <v>5011110</v>
      </c>
      <c r="E422" t="s">
        <v>35</v>
      </c>
      <c r="F422" s="1">
        <v>3197.46</v>
      </c>
      <c r="G422" s="1">
        <v>830.94</v>
      </c>
      <c r="H422" s="1">
        <v>4028.4</v>
      </c>
    </row>
    <row r="423" spans="1:8" hidden="1" x14ac:dyDescent="0.3">
      <c r="A423">
        <v>14000</v>
      </c>
      <c r="B423" t="str">
        <f t="shared" si="25"/>
        <v>01000</v>
      </c>
      <c r="C423" t="str">
        <f t="shared" si="26"/>
        <v>CJS70059</v>
      </c>
      <c r="D423" t="str">
        <f>"5011120"</f>
        <v>5011120</v>
      </c>
      <c r="E423" t="s">
        <v>36</v>
      </c>
      <c r="F423" s="1">
        <v>1674.69</v>
      </c>
      <c r="G423" s="1">
        <v>455.61</v>
      </c>
      <c r="H423" s="1">
        <v>2130.3000000000002</v>
      </c>
    </row>
    <row r="424" spans="1:8" hidden="1" x14ac:dyDescent="0.3">
      <c r="A424">
        <v>14000</v>
      </c>
      <c r="B424" t="str">
        <f t="shared" si="25"/>
        <v>01000</v>
      </c>
      <c r="C424" t="str">
        <f t="shared" si="26"/>
        <v>CJS70059</v>
      </c>
      <c r="D424" t="str">
        <f>"5011140"</f>
        <v>5011140</v>
      </c>
      <c r="E424" t="s">
        <v>37</v>
      </c>
      <c r="F424" s="1">
        <v>297.23</v>
      </c>
      <c r="G424" s="1">
        <v>81.93</v>
      </c>
      <c r="H424" s="1">
        <v>379.16</v>
      </c>
    </row>
    <row r="425" spans="1:8" hidden="1" x14ac:dyDescent="0.3">
      <c r="A425">
        <v>14000</v>
      </c>
      <c r="B425" t="str">
        <f t="shared" si="25"/>
        <v>01000</v>
      </c>
      <c r="C425" t="str">
        <f t="shared" si="26"/>
        <v>CJS70059</v>
      </c>
      <c r="D425" t="str">
        <f>"5011150"</f>
        <v>5011150</v>
      </c>
      <c r="E425" t="s">
        <v>38</v>
      </c>
      <c r="F425" s="1">
        <v>3283.07</v>
      </c>
      <c r="G425" s="1">
        <v>1011.06</v>
      </c>
      <c r="H425" s="1">
        <v>4294.13</v>
      </c>
    </row>
    <row r="426" spans="1:8" hidden="1" x14ac:dyDescent="0.3">
      <c r="A426">
        <v>14000</v>
      </c>
      <c r="B426" t="str">
        <f t="shared" si="25"/>
        <v>01000</v>
      </c>
      <c r="C426" t="str">
        <f t="shared" si="26"/>
        <v>CJS70059</v>
      </c>
      <c r="D426" t="str">
        <f>"5011160"</f>
        <v>5011160</v>
      </c>
      <c r="E426" t="s">
        <v>39</v>
      </c>
      <c r="F426" s="1">
        <v>249.57</v>
      </c>
      <c r="G426" s="1">
        <v>68.47</v>
      </c>
      <c r="H426" s="1">
        <v>318.04000000000002</v>
      </c>
    </row>
    <row r="427" spans="1:8" hidden="1" x14ac:dyDescent="0.3">
      <c r="A427">
        <v>14000</v>
      </c>
      <c r="B427" t="str">
        <f t="shared" si="25"/>
        <v>01000</v>
      </c>
      <c r="C427" t="str">
        <f t="shared" si="26"/>
        <v>CJS70059</v>
      </c>
      <c r="D427" t="str">
        <f>"5011170"</f>
        <v>5011170</v>
      </c>
      <c r="E427" t="s">
        <v>40</v>
      </c>
      <c r="F427" s="1">
        <v>135.63</v>
      </c>
      <c r="G427" s="1">
        <v>37.29</v>
      </c>
      <c r="H427" s="1">
        <v>172.92</v>
      </c>
    </row>
    <row r="428" spans="1:8" hidden="1" x14ac:dyDescent="0.3">
      <c r="A428">
        <v>14000</v>
      </c>
      <c r="B428" t="str">
        <f t="shared" si="25"/>
        <v>01000</v>
      </c>
      <c r="C428" t="str">
        <f t="shared" si="26"/>
        <v>CJS70059</v>
      </c>
      <c r="D428" t="str">
        <f>"5011230"</f>
        <v>5011230</v>
      </c>
      <c r="E428" t="s">
        <v>43</v>
      </c>
      <c r="F428" s="1">
        <v>22213.84</v>
      </c>
      <c r="G428" s="1">
        <v>6113.94</v>
      </c>
      <c r="H428" s="1">
        <v>28327.78</v>
      </c>
    </row>
    <row r="429" spans="1:8" hidden="1" x14ac:dyDescent="0.3">
      <c r="A429">
        <v>14000</v>
      </c>
      <c r="B429" t="str">
        <f t="shared" si="25"/>
        <v>01000</v>
      </c>
      <c r="C429" t="str">
        <f t="shared" si="26"/>
        <v>CJS70059</v>
      </c>
      <c r="D429" t="str">
        <f>"5011310"</f>
        <v>5011310</v>
      </c>
      <c r="E429" t="s">
        <v>45</v>
      </c>
      <c r="F429" s="1">
        <v>500</v>
      </c>
      <c r="G429" s="1">
        <v>0</v>
      </c>
      <c r="H429" s="1">
        <v>500</v>
      </c>
    </row>
    <row r="430" spans="1:8" hidden="1" x14ac:dyDescent="0.3">
      <c r="A430">
        <v>14000</v>
      </c>
      <c r="B430" t="str">
        <f t="shared" si="25"/>
        <v>01000</v>
      </c>
      <c r="C430" t="str">
        <f t="shared" si="26"/>
        <v>CJS70059</v>
      </c>
      <c r="D430" t="str">
        <f>"5011380"</f>
        <v>5011380</v>
      </c>
      <c r="E430" t="s">
        <v>46</v>
      </c>
      <c r="F430" s="1">
        <v>47.9</v>
      </c>
      <c r="G430" s="1">
        <v>0</v>
      </c>
      <c r="H430" s="1">
        <v>47.9</v>
      </c>
    </row>
    <row r="431" spans="1:8" hidden="1" x14ac:dyDescent="0.3">
      <c r="A431">
        <v>14000</v>
      </c>
      <c r="B431" t="str">
        <f t="shared" si="25"/>
        <v>01000</v>
      </c>
      <c r="C431" t="str">
        <f t="shared" si="26"/>
        <v>CJS70059</v>
      </c>
      <c r="D431" t="str">
        <f>"5011660"</f>
        <v>5011660</v>
      </c>
      <c r="E431" t="s">
        <v>50</v>
      </c>
      <c r="F431" s="1">
        <v>0</v>
      </c>
      <c r="G431" s="1">
        <v>53.13</v>
      </c>
      <c r="H431" s="1">
        <v>53.13</v>
      </c>
    </row>
    <row r="432" spans="1:8" hidden="1" x14ac:dyDescent="0.3">
      <c r="A432">
        <v>14000</v>
      </c>
      <c r="B432" t="str">
        <f t="shared" si="25"/>
        <v>01000</v>
      </c>
      <c r="C432" t="str">
        <f t="shared" si="26"/>
        <v>CJS70059</v>
      </c>
      <c r="D432" t="str">
        <f>"5012110"</f>
        <v>5012110</v>
      </c>
      <c r="E432" t="s">
        <v>51</v>
      </c>
      <c r="F432" s="1">
        <v>11.44</v>
      </c>
      <c r="G432" s="1">
        <v>0</v>
      </c>
      <c r="H432" s="1">
        <v>11.44</v>
      </c>
    </row>
    <row r="433" spans="1:8" hidden="1" x14ac:dyDescent="0.3">
      <c r="A433">
        <v>14000</v>
      </c>
      <c r="B433" t="str">
        <f t="shared" si="25"/>
        <v>01000</v>
      </c>
      <c r="C433" t="str">
        <f t="shared" si="26"/>
        <v>CJS70059</v>
      </c>
      <c r="D433" t="str">
        <f>"5012160"</f>
        <v>5012160</v>
      </c>
      <c r="E433" t="s">
        <v>55</v>
      </c>
      <c r="F433" s="1">
        <v>216.74</v>
      </c>
      <c r="G433" s="1">
        <v>0</v>
      </c>
      <c r="H433" s="1">
        <v>216.74</v>
      </c>
    </row>
    <row r="434" spans="1:8" hidden="1" x14ac:dyDescent="0.3">
      <c r="A434">
        <v>14000</v>
      </c>
      <c r="B434" t="str">
        <f t="shared" si="25"/>
        <v>01000</v>
      </c>
      <c r="C434" t="str">
        <f t="shared" si="26"/>
        <v>CJS70059</v>
      </c>
      <c r="D434" t="str">
        <f>"5012170"</f>
        <v>5012170</v>
      </c>
      <c r="E434" t="s">
        <v>56</v>
      </c>
      <c r="F434" s="1">
        <v>1.35</v>
      </c>
      <c r="G434" s="1">
        <v>0</v>
      </c>
      <c r="H434" s="1">
        <v>1.35</v>
      </c>
    </row>
    <row r="435" spans="1:8" hidden="1" x14ac:dyDescent="0.3">
      <c r="A435">
        <v>14000</v>
      </c>
      <c r="B435" t="str">
        <f t="shared" si="25"/>
        <v>01000</v>
      </c>
      <c r="C435" t="str">
        <f t="shared" si="26"/>
        <v>CJS70059</v>
      </c>
      <c r="D435" t="str">
        <f>"5012220"</f>
        <v>5012220</v>
      </c>
      <c r="E435" t="s">
        <v>59</v>
      </c>
      <c r="F435" s="1">
        <v>0.47</v>
      </c>
      <c r="G435" s="1">
        <v>0</v>
      </c>
      <c r="H435" s="1">
        <v>0.47</v>
      </c>
    </row>
    <row r="436" spans="1:8" hidden="1" x14ac:dyDescent="0.3">
      <c r="A436">
        <v>14000</v>
      </c>
      <c r="B436" t="str">
        <f t="shared" si="25"/>
        <v>01000</v>
      </c>
      <c r="C436" t="str">
        <f t="shared" si="26"/>
        <v>CJS70059</v>
      </c>
      <c r="D436" t="str">
        <f>"5012440"</f>
        <v>5012440</v>
      </c>
      <c r="E436" t="s">
        <v>62</v>
      </c>
      <c r="F436" s="1">
        <v>9074</v>
      </c>
      <c r="G436" s="1">
        <v>0</v>
      </c>
      <c r="H436" s="1">
        <v>9074</v>
      </c>
    </row>
    <row r="437" spans="1:8" hidden="1" x14ac:dyDescent="0.3">
      <c r="A437">
        <v>14000</v>
      </c>
      <c r="B437" t="str">
        <f t="shared" si="25"/>
        <v>01000</v>
      </c>
      <c r="C437" t="str">
        <f t="shared" si="26"/>
        <v>CJS70059</v>
      </c>
      <c r="D437" t="str">
        <f>"5012520"</f>
        <v>5012520</v>
      </c>
      <c r="E437" t="s">
        <v>63</v>
      </c>
      <c r="F437" s="1">
        <v>3.89</v>
      </c>
      <c r="G437" s="1">
        <v>0</v>
      </c>
      <c r="H437" s="1">
        <v>3.89</v>
      </c>
    </row>
    <row r="438" spans="1:8" hidden="1" x14ac:dyDescent="0.3">
      <c r="A438">
        <v>14000</v>
      </c>
      <c r="B438" t="str">
        <f t="shared" si="25"/>
        <v>01000</v>
      </c>
      <c r="C438" t="str">
        <f t="shared" si="26"/>
        <v>CJS70059</v>
      </c>
      <c r="D438" t="str">
        <f>"5012780"</f>
        <v>5012780</v>
      </c>
      <c r="E438" t="s">
        <v>72</v>
      </c>
      <c r="F438" s="1">
        <v>428.65</v>
      </c>
      <c r="G438" s="1">
        <v>0</v>
      </c>
      <c r="H438" s="1">
        <v>428.65</v>
      </c>
    </row>
    <row r="439" spans="1:8" hidden="1" x14ac:dyDescent="0.3">
      <c r="A439">
        <v>14000</v>
      </c>
      <c r="B439" t="str">
        <f t="shared" si="25"/>
        <v>01000</v>
      </c>
      <c r="C439" t="str">
        <f t="shared" si="26"/>
        <v>CJS70059</v>
      </c>
      <c r="D439" t="str">
        <f>"5013120"</f>
        <v>5013120</v>
      </c>
      <c r="E439" t="s">
        <v>80</v>
      </c>
      <c r="F439" s="1">
        <v>12.47</v>
      </c>
      <c r="G439" s="1">
        <v>0</v>
      </c>
      <c r="H439" s="1">
        <v>12.47</v>
      </c>
    </row>
    <row r="440" spans="1:8" hidden="1" x14ac:dyDescent="0.3">
      <c r="A440">
        <v>14000</v>
      </c>
      <c r="B440" t="str">
        <f t="shared" si="25"/>
        <v>01000</v>
      </c>
      <c r="C440" t="str">
        <f t="shared" si="26"/>
        <v>CJS70059</v>
      </c>
      <c r="D440" t="str">
        <f>"5013650"</f>
        <v>5013650</v>
      </c>
      <c r="E440" t="s">
        <v>83</v>
      </c>
      <c r="F440" s="1">
        <v>0.2</v>
      </c>
      <c r="G440" s="1">
        <v>0</v>
      </c>
      <c r="H440" s="1">
        <v>0.2</v>
      </c>
    </row>
    <row r="441" spans="1:8" hidden="1" x14ac:dyDescent="0.3">
      <c r="A441">
        <v>14000</v>
      </c>
      <c r="B441" t="str">
        <f t="shared" si="25"/>
        <v>01000</v>
      </c>
      <c r="C441" t="str">
        <f t="shared" si="26"/>
        <v>CJS70059</v>
      </c>
      <c r="D441" t="str">
        <f>"5014510"</f>
        <v>5014510</v>
      </c>
      <c r="E441" t="s">
        <v>88</v>
      </c>
      <c r="F441" s="1">
        <v>931724.35</v>
      </c>
      <c r="G441" s="1">
        <v>296352.75</v>
      </c>
      <c r="H441" s="1">
        <v>1228077.1000000001</v>
      </c>
    </row>
    <row r="442" spans="1:8" hidden="1" x14ac:dyDescent="0.3">
      <c r="A442">
        <v>14000</v>
      </c>
      <c r="B442" t="str">
        <f t="shared" si="25"/>
        <v>01000</v>
      </c>
      <c r="C442" t="str">
        <f t="shared" si="26"/>
        <v>CJS70059</v>
      </c>
      <c r="D442" t="str">
        <f>"5014520"</f>
        <v>5014520</v>
      </c>
      <c r="E442" t="s">
        <v>111</v>
      </c>
      <c r="F442" s="1">
        <v>700279.45</v>
      </c>
      <c r="G442" s="1">
        <v>195123.75</v>
      </c>
      <c r="H442" s="1">
        <v>895403.2</v>
      </c>
    </row>
    <row r="443" spans="1:8" hidden="1" x14ac:dyDescent="0.3">
      <c r="A443">
        <v>14000</v>
      </c>
      <c r="B443" t="str">
        <f t="shared" si="25"/>
        <v>01000</v>
      </c>
      <c r="C443" t="str">
        <f t="shared" si="26"/>
        <v>CJS70059</v>
      </c>
      <c r="D443" t="str">
        <f>"5015380"</f>
        <v>5015380</v>
      </c>
      <c r="E443" t="s">
        <v>91</v>
      </c>
      <c r="F443" s="1">
        <v>1669.17</v>
      </c>
      <c r="G443" s="1">
        <v>0</v>
      </c>
      <c r="H443" s="1">
        <v>1669.17</v>
      </c>
    </row>
    <row r="444" spans="1:8" hidden="1" x14ac:dyDescent="0.3">
      <c r="A444">
        <v>14000</v>
      </c>
      <c r="B444" t="str">
        <f t="shared" si="25"/>
        <v>01000</v>
      </c>
      <c r="C444" t="str">
        <f t="shared" si="26"/>
        <v>CJS70059</v>
      </c>
      <c r="D444" t="str">
        <f>"5015410"</f>
        <v>5015410</v>
      </c>
      <c r="E444" t="s">
        <v>93</v>
      </c>
      <c r="F444" s="1">
        <v>1014.69</v>
      </c>
      <c r="G444" s="1">
        <v>0</v>
      </c>
      <c r="H444" s="1">
        <v>1014.69</v>
      </c>
    </row>
    <row r="445" spans="1:8" hidden="1" x14ac:dyDescent="0.3">
      <c r="A445">
        <v>14000</v>
      </c>
      <c r="B445" t="str">
        <f t="shared" si="25"/>
        <v>01000</v>
      </c>
      <c r="C445" t="str">
        <f t="shared" si="26"/>
        <v>CJS70059</v>
      </c>
      <c r="D445" t="str">
        <f>"5022240"</f>
        <v>5022240</v>
      </c>
      <c r="E445" t="s">
        <v>101</v>
      </c>
      <c r="F445" s="1">
        <v>3.17</v>
      </c>
      <c r="G445" s="1">
        <v>0</v>
      </c>
      <c r="H445" s="1">
        <v>3.17</v>
      </c>
    </row>
    <row r="446" spans="1:8" hidden="1" x14ac:dyDescent="0.3">
      <c r="A446">
        <v>14000</v>
      </c>
      <c r="B446" t="str">
        <f t="shared" si="25"/>
        <v>01000</v>
      </c>
      <c r="C446" t="str">
        <f t="shared" si="26"/>
        <v>CJS70059</v>
      </c>
      <c r="D446" t="str">
        <f>"5022320"</f>
        <v>5022320</v>
      </c>
      <c r="E446" t="s">
        <v>103</v>
      </c>
      <c r="F446" s="1">
        <v>0</v>
      </c>
      <c r="G446" s="1">
        <v>0</v>
      </c>
      <c r="H446" s="1">
        <v>0</v>
      </c>
    </row>
    <row r="447" spans="1:8" hidden="1" x14ac:dyDescent="0.3">
      <c r="A447">
        <v>14000</v>
      </c>
      <c r="B447" t="str">
        <f t="shared" si="25"/>
        <v>01000</v>
      </c>
      <c r="C447" t="str">
        <f>"CJS70060"</f>
        <v>CJS70060</v>
      </c>
      <c r="D447" t="str">
        <f>"101010"</f>
        <v>101010</v>
      </c>
      <c r="E447" t="s">
        <v>27</v>
      </c>
      <c r="F447" s="1">
        <v>0</v>
      </c>
      <c r="G447" s="1">
        <v>0</v>
      </c>
      <c r="H447" s="1">
        <v>0</v>
      </c>
    </row>
    <row r="448" spans="1:8" hidden="1" x14ac:dyDescent="0.3">
      <c r="A448">
        <v>14000</v>
      </c>
      <c r="B448" t="str">
        <f t="shared" si="25"/>
        <v>01000</v>
      </c>
      <c r="C448" t="str">
        <f>"CJS70061"</f>
        <v>CJS70061</v>
      </c>
      <c r="D448" t="str">
        <f>"101010"</f>
        <v>101010</v>
      </c>
      <c r="E448" t="s">
        <v>27</v>
      </c>
      <c r="F448" s="1">
        <v>0</v>
      </c>
      <c r="G448" s="1">
        <v>0</v>
      </c>
      <c r="H448" s="1">
        <v>0</v>
      </c>
    </row>
    <row r="449" spans="1:8" hidden="1" x14ac:dyDescent="0.3">
      <c r="A449">
        <v>14000</v>
      </c>
      <c r="B449" t="str">
        <f t="shared" si="25"/>
        <v>01000</v>
      </c>
      <c r="C449" t="str">
        <f>"CJS70062"</f>
        <v>CJS70062</v>
      </c>
      <c r="D449" t="str">
        <f>"101010"</f>
        <v>101010</v>
      </c>
      <c r="E449" t="s">
        <v>27</v>
      </c>
      <c r="F449" s="1">
        <v>0</v>
      </c>
      <c r="G449" s="1">
        <v>0</v>
      </c>
      <c r="H449" s="1">
        <v>0</v>
      </c>
    </row>
    <row r="450" spans="1:8" hidden="1" x14ac:dyDescent="0.3">
      <c r="A450">
        <v>14000</v>
      </c>
      <c r="B450" t="str">
        <f t="shared" si="25"/>
        <v>01000</v>
      </c>
      <c r="C450" t="str">
        <f t="shared" ref="C450:C474" si="27">"CJS70071"</f>
        <v>CJS70071</v>
      </c>
      <c r="D450" t="str">
        <f>"101010"</f>
        <v>101010</v>
      </c>
      <c r="E450" t="s">
        <v>27</v>
      </c>
      <c r="F450" s="1">
        <v>-1211539.52</v>
      </c>
      <c r="G450" s="1">
        <v>-460453.05</v>
      </c>
      <c r="H450" s="1">
        <v>-1671992.57</v>
      </c>
    </row>
    <row r="451" spans="1:8" hidden="1" x14ac:dyDescent="0.3">
      <c r="A451">
        <v>14000</v>
      </c>
      <c r="B451" t="str">
        <f t="shared" si="25"/>
        <v>01000</v>
      </c>
      <c r="C451" t="str">
        <f t="shared" si="27"/>
        <v>CJS70071</v>
      </c>
      <c r="D451" t="str">
        <f>"205025"</f>
        <v>205025</v>
      </c>
      <c r="E451" t="s">
        <v>29</v>
      </c>
      <c r="F451" s="1">
        <v>0</v>
      </c>
      <c r="G451" s="1">
        <v>0</v>
      </c>
      <c r="H451" s="1">
        <v>0</v>
      </c>
    </row>
    <row r="452" spans="1:8" hidden="1" x14ac:dyDescent="0.3">
      <c r="A452">
        <v>14000</v>
      </c>
      <c r="B452" t="str">
        <f t="shared" si="25"/>
        <v>01000</v>
      </c>
      <c r="C452" t="str">
        <f t="shared" si="27"/>
        <v>CJS70071</v>
      </c>
      <c r="D452" t="str">
        <f>"5011110"</f>
        <v>5011110</v>
      </c>
      <c r="E452" t="s">
        <v>35</v>
      </c>
      <c r="F452" s="1">
        <v>8284.3799999999992</v>
      </c>
      <c r="G452" s="1">
        <v>399.89</v>
      </c>
      <c r="H452" s="1">
        <v>8684.27</v>
      </c>
    </row>
    <row r="453" spans="1:8" hidden="1" x14ac:dyDescent="0.3">
      <c r="A453">
        <v>14000</v>
      </c>
      <c r="B453" t="str">
        <f t="shared" si="25"/>
        <v>01000</v>
      </c>
      <c r="C453" t="str">
        <f t="shared" si="27"/>
        <v>CJS70071</v>
      </c>
      <c r="D453" t="str">
        <f>"5011120"</f>
        <v>5011120</v>
      </c>
      <c r="E453" t="s">
        <v>36</v>
      </c>
      <c r="F453" s="1">
        <v>4125.28</v>
      </c>
      <c r="G453" s="1">
        <v>400.86</v>
      </c>
      <c r="H453" s="1">
        <v>4526.1400000000003</v>
      </c>
    </row>
    <row r="454" spans="1:8" hidden="1" x14ac:dyDescent="0.3">
      <c r="A454">
        <v>14000</v>
      </c>
      <c r="B454" t="str">
        <f t="shared" si="25"/>
        <v>01000</v>
      </c>
      <c r="C454" t="str">
        <f t="shared" si="27"/>
        <v>CJS70071</v>
      </c>
      <c r="D454" t="str">
        <f>"5011140"</f>
        <v>5011140</v>
      </c>
      <c r="E454" t="s">
        <v>37</v>
      </c>
      <c r="F454" s="1">
        <v>769.18</v>
      </c>
      <c r="G454" s="1">
        <v>37.06</v>
      </c>
      <c r="H454" s="1">
        <v>806.24</v>
      </c>
    </row>
    <row r="455" spans="1:8" hidden="1" x14ac:dyDescent="0.3">
      <c r="A455">
        <v>14000</v>
      </c>
      <c r="B455" t="str">
        <f t="shared" si="25"/>
        <v>01000</v>
      </c>
      <c r="C455" t="str">
        <f t="shared" si="27"/>
        <v>CJS70071</v>
      </c>
      <c r="D455" t="str">
        <f>"5011150"</f>
        <v>5011150</v>
      </c>
      <c r="E455" t="s">
        <v>38</v>
      </c>
      <c r="F455" s="1">
        <v>10403.52</v>
      </c>
      <c r="G455" s="1">
        <v>546.9</v>
      </c>
      <c r="H455" s="1">
        <v>10950.42</v>
      </c>
    </row>
    <row r="456" spans="1:8" hidden="1" x14ac:dyDescent="0.3">
      <c r="A456">
        <v>14000</v>
      </c>
      <c r="B456" t="str">
        <f t="shared" si="25"/>
        <v>01000</v>
      </c>
      <c r="C456" t="str">
        <f t="shared" si="27"/>
        <v>CJS70071</v>
      </c>
      <c r="D456" t="str">
        <f>"5011160"</f>
        <v>5011160</v>
      </c>
      <c r="E456" t="s">
        <v>39</v>
      </c>
      <c r="F456" s="1">
        <v>644.70000000000005</v>
      </c>
      <c r="G456" s="1">
        <v>30.97</v>
      </c>
      <c r="H456" s="1">
        <v>675.67</v>
      </c>
    </row>
    <row r="457" spans="1:8" hidden="1" x14ac:dyDescent="0.3">
      <c r="A457">
        <v>14000</v>
      </c>
      <c r="B457" t="str">
        <f t="shared" si="25"/>
        <v>01000</v>
      </c>
      <c r="C457" t="str">
        <f t="shared" si="27"/>
        <v>CJS70071</v>
      </c>
      <c r="D457" t="str">
        <f>"5011170"</f>
        <v>5011170</v>
      </c>
      <c r="E457" t="s">
        <v>40</v>
      </c>
      <c r="F457" s="1">
        <v>350.65</v>
      </c>
      <c r="G457" s="1">
        <v>16.87</v>
      </c>
      <c r="H457" s="1">
        <v>367.52</v>
      </c>
    </row>
    <row r="458" spans="1:8" hidden="1" x14ac:dyDescent="0.3">
      <c r="A458">
        <v>14000</v>
      </c>
      <c r="B458" t="str">
        <f t="shared" si="25"/>
        <v>01000</v>
      </c>
      <c r="C458" t="str">
        <f t="shared" si="27"/>
        <v>CJS70071</v>
      </c>
      <c r="D458" t="str">
        <f>"5011230"</f>
        <v>5011230</v>
      </c>
      <c r="E458" t="s">
        <v>43</v>
      </c>
      <c r="F458" s="1">
        <v>57453.77</v>
      </c>
      <c r="G458" s="1">
        <v>2765.49</v>
      </c>
      <c r="H458" s="1">
        <v>60219.26</v>
      </c>
    </row>
    <row r="459" spans="1:8" hidden="1" x14ac:dyDescent="0.3">
      <c r="A459">
        <v>14000</v>
      </c>
      <c r="B459" t="str">
        <f t="shared" si="25"/>
        <v>01000</v>
      </c>
      <c r="C459" t="str">
        <f t="shared" si="27"/>
        <v>CJS70071</v>
      </c>
      <c r="D459" t="str">
        <f>"5011310"</f>
        <v>5011310</v>
      </c>
      <c r="E459" t="s">
        <v>45</v>
      </c>
      <c r="F459" s="1">
        <v>720</v>
      </c>
      <c r="G459" s="1">
        <v>0</v>
      </c>
      <c r="H459" s="1">
        <v>720</v>
      </c>
    </row>
    <row r="460" spans="1:8" hidden="1" x14ac:dyDescent="0.3">
      <c r="A460">
        <v>14000</v>
      </c>
      <c r="B460" t="str">
        <f t="shared" ref="B460:B523" si="28">"01000"</f>
        <v>01000</v>
      </c>
      <c r="C460" t="str">
        <f t="shared" si="27"/>
        <v>CJS70071</v>
      </c>
      <c r="D460" t="str">
        <f>"5011380"</f>
        <v>5011380</v>
      </c>
      <c r="E460" t="s">
        <v>46</v>
      </c>
      <c r="F460" s="1">
        <v>0</v>
      </c>
      <c r="G460" s="1">
        <v>0</v>
      </c>
      <c r="H460" s="1">
        <v>0</v>
      </c>
    </row>
    <row r="461" spans="1:8" hidden="1" x14ac:dyDescent="0.3">
      <c r="A461">
        <v>14000</v>
      </c>
      <c r="B461" t="str">
        <f t="shared" si="28"/>
        <v>01000</v>
      </c>
      <c r="C461" t="str">
        <f t="shared" si="27"/>
        <v>CJS70071</v>
      </c>
      <c r="D461" t="str">
        <f>"5011660"</f>
        <v>5011660</v>
      </c>
      <c r="E461" t="s">
        <v>50</v>
      </c>
      <c r="F461" s="1">
        <v>0</v>
      </c>
      <c r="G461" s="1">
        <v>0</v>
      </c>
      <c r="H461" s="1">
        <v>0</v>
      </c>
    </row>
    <row r="462" spans="1:8" hidden="1" x14ac:dyDescent="0.3">
      <c r="A462">
        <v>14000</v>
      </c>
      <c r="B462" t="str">
        <f t="shared" si="28"/>
        <v>01000</v>
      </c>
      <c r="C462" t="str">
        <f t="shared" si="27"/>
        <v>CJS70071</v>
      </c>
      <c r="D462" t="str">
        <f>"5012160"</f>
        <v>5012160</v>
      </c>
      <c r="E462" t="s">
        <v>55</v>
      </c>
      <c r="F462" s="1">
        <v>412.3</v>
      </c>
      <c r="G462" s="1">
        <v>0</v>
      </c>
      <c r="H462" s="1">
        <v>412.3</v>
      </c>
    </row>
    <row r="463" spans="1:8" hidden="1" x14ac:dyDescent="0.3">
      <c r="A463">
        <v>14000</v>
      </c>
      <c r="B463" t="str">
        <f t="shared" si="28"/>
        <v>01000</v>
      </c>
      <c r="C463" t="str">
        <f t="shared" si="27"/>
        <v>CJS70071</v>
      </c>
      <c r="D463" t="str">
        <f>"5012170"</f>
        <v>5012170</v>
      </c>
      <c r="E463" t="s">
        <v>56</v>
      </c>
      <c r="F463" s="1">
        <v>0</v>
      </c>
      <c r="G463" s="1">
        <v>0</v>
      </c>
      <c r="H463" s="1">
        <v>0</v>
      </c>
    </row>
    <row r="464" spans="1:8" hidden="1" x14ac:dyDescent="0.3">
      <c r="A464">
        <v>14000</v>
      </c>
      <c r="B464" t="str">
        <f t="shared" si="28"/>
        <v>01000</v>
      </c>
      <c r="C464" t="str">
        <f t="shared" si="27"/>
        <v>CJS70071</v>
      </c>
      <c r="D464" t="str">
        <f>"5012220"</f>
        <v>5012220</v>
      </c>
      <c r="E464" t="s">
        <v>59</v>
      </c>
      <c r="F464" s="1">
        <v>0.88</v>
      </c>
      <c r="G464" s="1">
        <v>0</v>
      </c>
      <c r="H464" s="1">
        <v>0.88</v>
      </c>
    </row>
    <row r="465" spans="1:8" hidden="1" x14ac:dyDescent="0.3">
      <c r="A465">
        <v>14000</v>
      </c>
      <c r="B465" t="str">
        <f t="shared" si="28"/>
        <v>01000</v>
      </c>
      <c r="C465" t="str">
        <f t="shared" si="27"/>
        <v>CJS70071</v>
      </c>
      <c r="D465" t="str">
        <f>"5012520"</f>
        <v>5012520</v>
      </c>
      <c r="E465" t="s">
        <v>63</v>
      </c>
      <c r="F465" s="1">
        <v>9.31</v>
      </c>
      <c r="G465" s="1">
        <v>0</v>
      </c>
      <c r="H465" s="1">
        <v>9.31</v>
      </c>
    </row>
    <row r="466" spans="1:8" hidden="1" x14ac:dyDescent="0.3">
      <c r="A466">
        <v>14000</v>
      </c>
      <c r="B466" t="str">
        <f t="shared" si="28"/>
        <v>01000</v>
      </c>
      <c r="C466" t="str">
        <f t="shared" si="27"/>
        <v>CJS70071</v>
      </c>
      <c r="D466" t="str">
        <f>"5012780"</f>
        <v>5012780</v>
      </c>
      <c r="E466" t="s">
        <v>72</v>
      </c>
      <c r="F466" s="1">
        <v>1569.06</v>
      </c>
      <c r="G466" s="1">
        <v>0</v>
      </c>
      <c r="H466" s="1">
        <v>1569.06</v>
      </c>
    </row>
    <row r="467" spans="1:8" hidden="1" x14ac:dyDescent="0.3">
      <c r="A467">
        <v>14000</v>
      </c>
      <c r="B467" t="str">
        <f t="shared" si="28"/>
        <v>01000</v>
      </c>
      <c r="C467" t="str">
        <f t="shared" si="27"/>
        <v>CJS70071</v>
      </c>
      <c r="D467" t="str">
        <f>"5013120"</f>
        <v>5013120</v>
      </c>
      <c r="E467" t="s">
        <v>80</v>
      </c>
      <c r="F467" s="1">
        <v>30.23</v>
      </c>
      <c r="G467" s="1">
        <v>0</v>
      </c>
      <c r="H467" s="1">
        <v>30.23</v>
      </c>
    </row>
    <row r="468" spans="1:8" hidden="1" x14ac:dyDescent="0.3">
      <c r="A468">
        <v>14000</v>
      </c>
      <c r="B468" t="str">
        <f t="shared" si="28"/>
        <v>01000</v>
      </c>
      <c r="C468" t="str">
        <f t="shared" si="27"/>
        <v>CJS70071</v>
      </c>
      <c r="D468" t="str">
        <f>"5013650"</f>
        <v>5013650</v>
      </c>
      <c r="E468" t="s">
        <v>83</v>
      </c>
      <c r="F468" s="1">
        <v>0.21</v>
      </c>
      <c r="G468" s="1">
        <v>0</v>
      </c>
      <c r="H468" s="1">
        <v>0.21</v>
      </c>
    </row>
    <row r="469" spans="1:8" hidden="1" x14ac:dyDescent="0.3">
      <c r="A469">
        <v>14000</v>
      </c>
      <c r="B469" t="str">
        <f t="shared" si="28"/>
        <v>01000</v>
      </c>
      <c r="C469" t="str">
        <f t="shared" si="27"/>
        <v>CJS70071</v>
      </c>
      <c r="D469" t="str">
        <f>"5014510"</f>
        <v>5014510</v>
      </c>
      <c r="E469" t="s">
        <v>88</v>
      </c>
      <c r="F469" s="1">
        <v>88651.88</v>
      </c>
      <c r="G469" s="1">
        <v>55719.01</v>
      </c>
      <c r="H469" s="1">
        <v>144370.89000000001</v>
      </c>
    </row>
    <row r="470" spans="1:8" hidden="1" x14ac:dyDescent="0.3">
      <c r="A470">
        <v>14000</v>
      </c>
      <c r="B470" t="str">
        <f t="shared" si="28"/>
        <v>01000</v>
      </c>
      <c r="C470" t="str">
        <f t="shared" si="27"/>
        <v>CJS70071</v>
      </c>
      <c r="D470" t="str">
        <f>"5014520"</f>
        <v>5014520</v>
      </c>
      <c r="E470" t="s">
        <v>111</v>
      </c>
      <c r="F470" s="1">
        <v>1034094.68</v>
      </c>
      <c r="G470" s="1">
        <v>400536</v>
      </c>
      <c r="H470" s="1">
        <v>1434630.68</v>
      </c>
    </row>
    <row r="471" spans="1:8" hidden="1" x14ac:dyDescent="0.3">
      <c r="A471">
        <v>14000</v>
      </c>
      <c r="B471" t="str">
        <f t="shared" si="28"/>
        <v>01000</v>
      </c>
      <c r="C471" t="str">
        <f t="shared" si="27"/>
        <v>CJS70071</v>
      </c>
      <c r="D471" t="str">
        <f>"5015380"</f>
        <v>5015380</v>
      </c>
      <c r="E471" t="s">
        <v>91</v>
      </c>
      <c r="F471" s="1">
        <v>2739.69</v>
      </c>
      <c r="G471" s="1">
        <v>0</v>
      </c>
      <c r="H471" s="1">
        <v>2739.69</v>
      </c>
    </row>
    <row r="472" spans="1:8" hidden="1" x14ac:dyDescent="0.3">
      <c r="A472">
        <v>14000</v>
      </c>
      <c r="B472" t="str">
        <f t="shared" si="28"/>
        <v>01000</v>
      </c>
      <c r="C472" t="str">
        <f t="shared" si="27"/>
        <v>CJS70071</v>
      </c>
      <c r="D472" t="str">
        <f>"5015410"</f>
        <v>5015410</v>
      </c>
      <c r="E472" t="s">
        <v>93</v>
      </c>
      <c r="F472" s="1">
        <v>1267.43</v>
      </c>
      <c r="G472" s="1">
        <v>0</v>
      </c>
      <c r="H472" s="1">
        <v>1267.43</v>
      </c>
    </row>
    <row r="473" spans="1:8" hidden="1" x14ac:dyDescent="0.3">
      <c r="A473">
        <v>14000</v>
      </c>
      <c r="B473" t="str">
        <f t="shared" si="28"/>
        <v>01000</v>
      </c>
      <c r="C473" t="str">
        <f t="shared" si="27"/>
        <v>CJS70071</v>
      </c>
      <c r="D473" t="str">
        <f>"5022240"</f>
        <v>5022240</v>
      </c>
      <c r="E473" t="s">
        <v>101</v>
      </c>
      <c r="F473" s="1">
        <v>12.37</v>
      </c>
      <c r="G473" s="1">
        <v>0</v>
      </c>
      <c r="H473" s="1">
        <v>12.37</v>
      </c>
    </row>
    <row r="474" spans="1:8" hidden="1" x14ac:dyDescent="0.3">
      <c r="A474">
        <v>14000</v>
      </c>
      <c r="B474" t="str">
        <f t="shared" si="28"/>
        <v>01000</v>
      </c>
      <c r="C474" t="str">
        <f t="shared" si="27"/>
        <v>CJS70071</v>
      </c>
      <c r="D474" t="str">
        <f>"5022320"</f>
        <v>5022320</v>
      </c>
      <c r="E474" t="s">
        <v>103</v>
      </c>
      <c r="F474" s="1">
        <v>0</v>
      </c>
      <c r="G474" s="1">
        <v>0</v>
      </c>
      <c r="H474" s="1">
        <v>0</v>
      </c>
    </row>
    <row r="475" spans="1:8" hidden="1" x14ac:dyDescent="0.3">
      <c r="A475">
        <v>14000</v>
      </c>
      <c r="B475" t="str">
        <f t="shared" si="28"/>
        <v>01000</v>
      </c>
      <c r="C475" t="str">
        <f>"CJS70072"</f>
        <v>CJS70072</v>
      </c>
      <c r="D475" t="str">
        <f>"101010"</f>
        <v>101010</v>
      </c>
      <c r="E475" t="s">
        <v>27</v>
      </c>
      <c r="F475" s="1">
        <v>0</v>
      </c>
      <c r="G475" s="1">
        <v>0</v>
      </c>
      <c r="H475" s="1">
        <v>0</v>
      </c>
    </row>
    <row r="476" spans="1:8" hidden="1" x14ac:dyDescent="0.3">
      <c r="A476">
        <v>14000</v>
      </c>
      <c r="B476" t="str">
        <f t="shared" si="28"/>
        <v>01000</v>
      </c>
      <c r="C476" t="str">
        <f>"CJS70074"</f>
        <v>CJS70074</v>
      </c>
      <c r="D476" t="str">
        <f>"101010"</f>
        <v>101010</v>
      </c>
      <c r="E476" t="s">
        <v>27</v>
      </c>
      <c r="F476" s="1">
        <v>0</v>
      </c>
      <c r="G476" s="1">
        <v>0</v>
      </c>
      <c r="H476" s="1">
        <v>0</v>
      </c>
    </row>
    <row r="477" spans="1:8" hidden="1" x14ac:dyDescent="0.3">
      <c r="A477">
        <v>14000</v>
      </c>
      <c r="B477" t="str">
        <f t="shared" si="28"/>
        <v>01000</v>
      </c>
      <c r="C477" t="str">
        <f>"CJS70077"</f>
        <v>CJS70077</v>
      </c>
      <c r="D477" t="str">
        <f>"101010"</f>
        <v>101010</v>
      </c>
      <c r="E477" t="s">
        <v>27</v>
      </c>
      <c r="F477" s="1">
        <v>0</v>
      </c>
      <c r="G477" s="1">
        <v>0</v>
      </c>
      <c r="H477" s="1">
        <v>0</v>
      </c>
    </row>
    <row r="478" spans="1:8" hidden="1" x14ac:dyDescent="0.3">
      <c r="A478">
        <v>14000</v>
      </c>
      <c r="B478" t="str">
        <f t="shared" si="28"/>
        <v>01000</v>
      </c>
      <c r="C478" t="str">
        <f>"CJS70080"</f>
        <v>CJS70080</v>
      </c>
      <c r="D478" t="str">
        <f>"101010"</f>
        <v>101010</v>
      </c>
      <c r="E478" t="s">
        <v>27</v>
      </c>
      <c r="F478" s="1">
        <v>0</v>
      </c>
      <c r="G478" s="1">
        <v>0</v>
      </c>
      <c r="H478" s="1">
        <v>0</v>
      </c>
    </row>
    <row r="479" spans="1:8" hidden="1" x14ac:dyDescent="0.3">
      <c r="A479">
        <v>14000</v>
      </c>
      <c r="B479" t="str">
        <f t="shared" si="28"/>
        <v>01000</v>
      </c>
      <c r="C479" t="str">
        <f>"CJS71000"</f>
        <v>CJS71000</v>
      </c>
      <c r="D479" t="str">
        <f>"101010"</f>
        <v>101010</v>
      </c>
      <c r="E479" t="s">
        <v>27</v>
      </c>
      <c r="F479" s="1">
        <v>-155611815</v>
      </c>
      <c r="G479" s="1">
        <v>-43614950</v>
      </c>
      <c r="H479" s="1">
        <v>-199226765</v>
      </c>
    </row>
    <row r="480" spans="1:8" hidden="1" x14ac:dyDescent="0.3">
      <c r="A480">
        <v>14000</v>
      </c>
      <c r="B480" t="str">
        <f t="shared" si="28"/>
        <v>01000</v>
      </c>
      <c r="C480" t="str">
        <f>"CJS71000"</f>
        <v>CJS71000</v>
      </c>
      <c r="D480" t="str">
        <f>"205025"</f>
        <v>205025</v>
      </c>
      <c r="E480" t="s">
        <v>29</v>
      </c>
      <c r="F480" s="1">
        <v>0</v>
      </c>
      <c r="G480" s="1">
        <v>0</v>
      </c>
      <c r="H480" s="1">
        <v>0</v>
      </c>
    </row>
    <row r="481" spans="1:8" hidden="1" x14ac:dyDescent="0.3">
      <c r="A481">
        <v>14000</v>
      </c>
      <c r="B481" t="str">
        <f t="shared" si="28"/>
        <v>01000</v>
      </c>
      <c r="C481" t="str">
        <f>"CJS71000"</f>
        <v>CJS71000</v>
      </c>
      <c r="D481" t="str">
        <f>"5014330"</f>
        <v>5014330</v>
      </c>
      <c r="E481" t="s">
        <v>118</v>
      </c>
      <c r="F481" s="1">
        <v>155611815</v>
      </c>
      <c r="G481" s="1">
        <v>43614950</v>
      </c>
      <c r="H481" s="1">
        <v>199226765</v>
      </c>
    </row>
    <row r="482" spans="1:8" hidden="1" x14ac:dyDescent="0.3">
      <c r="A482">
        <v>14000</v>
      </c>
      <c r="B482" t="str">
        <f t="shared" si="28"/>
        <v>01000</v>
      </c>
      <c r="C482" t="str">
        <f>"CJS71002"</f>
        <v>CJS71002</v>
      </c>
      <c r="D482" t="str">
        <f>"101010"</f>
        <v>101010</v>
      </c>
      <c r="E482" t="s">
        <v>27</v>
      </c>
      <c r="F482" s="1">
        <v>0</v>
      </c>
      <c r="G482" s="1">
        <v>0</v>
      </c>
      <c r="H482" s="1">
        <v>0</v>
      </c>
    </row>
    <row r="483" spans="1:8" hidden="1" x14ac:dyDescent="0.3">
      <c r="A483">
        <v>14000</v>
      </c>
      <c r="B483" t="str">
        <f t="shared" si="28"/>
        <v>01000</v>
      </c>
      <c r="C483" t="str">
        <f>"CJS71003"</f>
        <v>CJS71003</v>
      </c>
      <c r="D483" t="str">
        <f>"101010"</f>
        <v>101010</v>
      </c>
      <c r="E483" t="s">
        <v>27</v>
      </c>
      <c r="F483" s="1">
        <v>0</v>
      </c>
      <c r="G483" s="1">
        <v>0</v>
      </c>
      <c r="H483" s="1">
        <v>0</v>
      </c>
    </row>
    <row r="484" spans="1:8" hidden="1" x14ac:dyDescent="0.3">
      <c r="A484">
        <v>14000</v>
      </c>
      <c r="B484" t="str">
        <f t="shared" si="28"/>
        <v>01000</v>
      </c>
      <c r="C484" t="str">
        <f>"CJS71006"</f>
        <v>CJS71006</v>
      </c>
      <c r="D484" t="str">
        <f>"101010"</f>
        <v>101010</v>
      </c>
      <c r="E484" t="s">
        <v>27</v>
      </c>
      <c r="F484" s="1">
        <v>0</v>
      </c>
      <c r="G484" s="1">
        <v>0</v>
      </c>
      <c r="H484" s="1">
        <v>0</v>
      </c>
    </row>
    <row r="485" spans="1:8" hidden="1" x14ac:dyDescent="0.3">
      <c r="A485">
        <v>14000</v>
      </c>
      <c r="B485" t="str">
        <f t="shared" si="28"/>
        <v>01000</v>
      </c>
      <c r="C485" t="str">
        <f>"CJS71007"</f>
        <v>CJS71007</v>
      </c>
      <c r="D485" t="str">
        <f>"101010"</f>
        <v>101010</v>
      </c>
      <c r="E485" t="s">
        <v>27</v>
      </c>
      <c r="F485" s="1">
        <v>-1908672.67</v>
      </c>
      <c r="G485" s="1">
        <v>-582851.68000000005</v>
      </c>
      <c r="H485" s="1">
        <v>-2491524.35</v>
      </c>
    </row>
    <row r="486" spans="1:8" hidden="1" x14ac:dyDescent="0.3">
      <c r="A486">
        <v>14000</v>
      </c>
      <c r="B486" t="str">
        <f t="shared" si="28"/>
        <v>01000</v>
      </c>
      <c r="C486" t="str">
        <f>"CJS71007"</f>
        <v>CJS71007</v>
      </c>
      <c r="D486" t="str">
        <f>"205025"</f>
        <v>205025</v>
      </c>
      <c r="E486" t="s">
        <v>29</v>
      </c>
      <c r="F486" s="1">
        <v>0</v>
      </c>
      <c r="G486" s="1">
        <v>0</v>
      </c>
      <c r="H486" s="1">
        <v>0</v>
      </c>
    </row>
    <row r="487" spans="1:8" hidden="1" x14ac:dyDescent="0.3">
      <c r="A487">
        <v>14000</v>
      </c>
      <c r="B487" t="str">
        <f t="shared" si="28"/>
        <v>01000</v>
      </c>
      <c r="C487" t="str">
        <f>"CJS71007"</f>
        <v>CJS71007</v>
      </c>
      <c r="D487" t="str">
        <f>"5014510"</f>
        <v>5014510</v>
      </c>
      <c r="E487" t="s">
        <v>88</v>
      </c>
      <c r="F487" s="1">
        <v>123461.25</v>
      </c>
      <c r="G487" s="1">
        <v>97825.91</v>
      </c>
      <c r="H487" s="1">
        <v>221287.16</v>
      </c>
    </row>
    <row r="488" spans="1:8" hidden="1" x14ac:dyDescent="0.3">
      <c r="A488">
        <v>14000</v>
      </c>
      <c r="B488" t="str">
        <f t="shared" si="28"/>
        <v>01000</v>
      </c>
      <c r="C488" t="str">
        <f>"CJS71007"</f>
        <v>CJS71007</v>
      </c>
      <c r="D488" t="str">
        <f>"5014520"</f>
        <v>5014520</v>
      </c>
      <c r="E488" t="s">
        <v>111</v>
      </c>
      <c r="F488" s="1">
        <v>1785211.42</v>
      </c>
      <c r="G488" s="1">
        <v>485025.77</v>
      </c>
      <c r="H488" s="1">
        <v>2270237.19</v>
      </c>
    </row>
    <row r="489" spans="1:8" hidden="1" x14ac:dyDescent="0.3">
      <c r="A489">
        <v>14000</v>
      </c>
      <c r="B489" t="str">
        <f t="shared" si="28"/>
        <v>01000</v>
      </c>
      <c r="C489" t="str">
        <f>"CJS71008"</f>
        <v>CJS71008</v>
      </c>
      <c r="D489" t="str">
        <f t="shared" ref="D489:D496" si="29">"101010"</f>
        <v>101010</v>
      </c>
      <c r="E489" t="s">
        <v>27</v>
      </c>
      <c r="F489" s="1">
        <v>0</v>
      </c>
      <c r="G489" s="1">
        <v>0</v>
      </c>
      <c r="H489" s="1">
        <v>0</v>
      </c>
    </row>
    <row r="490" spans="1:8" hidden="1" x14ac:dyDescent="0.3">
      <c r="A490">
        <v>14000</v>
      </c>
      <c r="B490" t="str">
        <f t="shared" si="28"/>
        <v>01000</v>
      </c>
      <c r="C490" t="str">
        <f>"CJS7101601"</f>
        <v>CJS7101601</v>
      </c>
      <c r="D490" t="str">
        <f t="shared" si="29"/>
        <v>101010</v>
      </c>
      <c r="E490" t="s">
        <v>27</v>
      </c>
      <c r="F490" s="1">
        <v>0</v>
      </c>
      <c r="G490" s="1">
        <v>0</v>
      </c>
      <c r="H490" s="1">
        <v>0</v>
      </c>
    </row>
    <row r="491" spans="1:8" hidden="1" x14ac:dyDescent="0.3">
      <c r="A491">
        <v>14000</v>
      </c>
      <c r="B491" t="str">
        <f t="shared" si="28"/>
        <v>01000</v>
      </c>
      <c r="C491" t="str">
        <f>"CJS7101602"</f>
        <v>CJS7101602</v>
      </c>
      <c r="D491" t="str">
        <f t="shared" si="29"/>
        <v>101010</v>
      </c>
      <c r="E491" t="s">
        <v>27</v>
      </c>
      <c r="F491" s="1">
        <v>0</v>
      </c>
      <c r="G491" s="1">
        <v>0</v>
      </c>
      <c r="H491" s="1">
        <v>0</v>
      </c>
    </row>
    <row r="492" spans="1:8" hidden="1" x14ac:dyDescent="0.3">
      <c r="A492">
        <v>14000</v>
      </c>
      <c r="B492" t="str">
        <f t="shared" si="28"/>
        <v>01000</v>
      </c>
      <c r="C492" t="str">
        <f>"CJS71101"</f>
        <v>CJS71101</v>
      </c>
      <c r="D492" t="str">
        <f t="shared" si="29"/>
        <v>101010</v>
      </c>
      <c r="E492" t="s">
        <v>27</v>
      </c>
      <c r="F492" s="1">
        <v>0</v>
      </c>
      <c r="G492" s="1">
        <v>0</v>
      </c>
      <c r="H492" s="1">
        <v>0</v>
      </c>
    </row>
    <row r="493" spans="1:8" hidden="1" x14ac:dyDescent="0.3">
      <c r="A493">
        <v>14000</v>
      </c>
      <c r="B493" t="str">
        <f t="shared" si="28"/>
        <v>01000</v>
      </c>
      <c r="C493" t="str">
        <f>"CJS71104"</f>
        <v>CJS71104</v>
      </c>
      <c r="D493" t="str">
        <f t="shared" si="29"/>
        <v>101010</v>
      </c>
      <c r="E493" t="s">
        <v>27</v>
      </c>
      <c r="F493" s="1">
        <v>0</v>
      </c>
      <c r="G493" s="1">
        <v>0</v>
      </c>
      <c r="H493" s="1">
        <v>0</v>
      </c>
    </row>
    <row r="494" spans="1:8" hidden="1" x14ac:dyDescent="0.3">
      <c r="A494">
        <v>14000</v>
      </c>
      <c r="B494" t="str">
        <f t="shared" si="28"/>
        <v>01000</v>
      </c>
      <c r="C494" t="str">
        <f>"CJS71106"</f>
        <v>CJS71106</v>
      </c>
      <c r="D494" t="str">
        <f t="shared" si="29"/>
        <v>101010</v>
      </c>
      <c r="E494" t="s">
        <v>27</v>
      </c>
      <c r="F494" s="1">
        <v>0</v>
      </c>
      <c r="G494" s="1">
        <v>0</v>
      </c>
      <c r="H494" s="1">
        <v>0</v>
      </c>
    </row>
    <row r="495" spans="1:8" hidden="1" x14ac:dyDescent="0.3">
      <c r="A495">
        <v>14000</v>
      </c>
      <c r="B495" t="str">
        <f t="shared" si="28"/>
        <v>01000</v>
      </c>
      <c r="C495" t="str">
        <f>"CJS72000"</f>
        <v>CJS72000</v>
      </c>
      <c r="D495" t="str">
        <f t="shared" si="29"/>
        <v>101010</v>
      </c>
      <c r="E495" t="s">
        <v>27</v>
      </c>
      <c r="F495" s="1">
        <v>0</v>
      </c>
      <c r="G495" s="1">
        <v>0</v>
      </c>
      <c r="H495" s="1">
        <v>0</v>
      </c>
    </row>
    <row r="496" spans="1:8" hidden="1" x14ac:dyDescent="0.3">
      <c r="A496">
        <v>14000</v>
      </c>
      <c r="B496" t="str">
        <f t="shared" si="28"/>
        <v>01000</v>
      </c>
      <c r="C496" t="str">
        <f t="shared" ref="C496:C513" si="30">"CJS73000"</f>
        <v>CJS73000</v>
      </c>
      <c r="D496" t="str">
        <f t="shared" si="29"/>
        <v>101010</v>
      </c>
      <c r="E496" t="s">
        <v>27</v>
      </c>
      <c r="F496" s="1">
        <v>-0.01</v>
      </c>
      <c r="G496" s="1">
        <v>0.01</v>
      </c>
      <c r="H496" s="1">
        <v>0</v>
      </c>
    </row>
    <row r="497" spans="1:8" hidden="1" x14ac:dyDescent="0.3">
      <c r="A497">
        <v>14000</v>
      </c>
      <c r="B497" t="str">
        <f t="shared" si="28"/>
        <v>01000</v>
      </c>
      <c r="C497" t="str">
        <f t="shared" si="30"/>
        <v>CJS73000</v>
      </c>
      <c r="D497" t="str">
        <f>"5011110"</f>
        <v>5011110</v>
      </c>
      <c r="E497" t="s">
        <v>35</v>
      </c>
      <c r="F497" s="1">
        <v>0</v>
      </c>
      <c r="G497" s="1">
        <v>0</v>
      </c>
      <c r="H497" s="1">
        <v>0</v>
      </c>
    </row>
    <row r="498" spans="1:8" hidden="1" x14ac:dyDescent="0.3">
      <c r="A498">
        <v>14000</v>
      </c>
      <c r="B498" t="str">
        <f t="shared" si="28"/>
        <v>01000</v>
      </c>
      <c r="C498" t="str">
        <f t="shared" si="30"/>
        <v>CJS73000</v>
      </c>
      <c r="D498" t="str">
        <f>"5011120"</f>
        <v>5011120</v>
      </c>
      <c r="E498" t="s">
        <v>36</v>
      </c>
      <c r="F498" s="1">
        <v>0.01</v>
      </c>
      <c r="G498" s="1">
        <v>-0.01</v>
      </c>
      <c r="H498" s="1">
        <v>0</v>
      </c>
    </row>
    <row r="499" spans="1:8" hidden="1" x14ac:dyDescent="0.3">
      <c r="A499">
        <v>14000</v>
      </c>
      <c r="B499" t="str">
        <f t="shared" si="28"/>
        <v>01000</v>
      </c>
      <c r="C499" t="str">
        <f t="shared" si="30"/>
        <v>CJS73000</v>
      </c>
      <c r="D499" t="str">
        <f>"5011140"</f>
        <v>5011140</v>
      </c>
      <c r="E499" t="s">
        <v>37</v>
      </c>
      <c r="F499" s="1">
        <v>0</v>
      </c>
      <c r="G499" s="1">
        <v>0</v>
      </c>
      <c r="H499" s="1">
        <v>0</v>
      </c>
    </row>
    <row r="500" spans="1:8" hidden="1" x14ac:dyDescent="0.3">
      <c r="A500">
        <v>14000</v>
      </c>
      <c r="B500" t="str">
        <f t="shared" si="28"/>
        <v>01000</v>
      </c>
      <c r="C500" t="str">
        <f t="shared" si="30"/>
        <v>CJS73000</v>
      </c>
      <c r="D500" t="str">
        <f>"5011150"</f>
        <v>5011150</v>
      </c>
      <c r="E500" t="s">
        <v>38</v>
      </c>
      <c r="F500" s="1">
        <v>0</v>
      </c>
      <c r="G500" s="1">
        <v>0</v>
      </c>
      <c r="H500" s="1">
        <v>0</v>
      </c>
    </row>
    <row r="501" spans="1:8" hidden="1" x14ac:dyDescent="0.3">
      <c r="A501">
        <v>14000</v>
      </c>
      <c r="B501" t="str">
        <f t="shared" si="28"/>
        <v>01000</v>
      </c>
      <c r="C501" t="str">
        <f t="shared" si="30"/>
        <v>CJS73000</v>
      </c>
      <c r="D501" t="str">
        <f>"5011160"</f>
        <v>5011160</v>
      </c>
      <c r="E501" t="s">
        <v>39</v>
      </c>
      <c r="F501" s="1">
        <v>0</v>
      </c>
      <c r="G501" s="1">
        <v>0</v>
      </c>
      <c r="H501" s="1">
        <v>0</v>
      </c>
    </row>
    <row r="502" spans="1:8" hidden="1" x14ac:dyDescent="0.3">
      <c r="A502">
        <v>14000</v>
      </c>
      <c r="B502" t="str">
        <f t="shared" si="28"/>
        <v>01000</v>
      </c>
      <c r="C502" t="str">
        <f t="shared" si="30"/>
        <v>CJS73000</v>
      </c>
      <c r="D502" t="str">
        <f>"5011170"</f>
        <v>5011170</v>
      </c>
      <c r="E502" t="s">
        <v>40</v>
      </c>
      <c r="F502" s="1">
        <v>0</v>
      </c>
      <c r="G502" s="1">
        <v>0</v>
      </c>
      <c r="H502" s="1">
        <v>0</v>
      </c>
    </row>
    <row r="503" spans="1:8" hidden="1" x14ac:dyDescent="0.3">
      <c r="A503">
        <v>14000</v>
      </c>
      <c r="B503" t="str">
        <f t="shared" si="28"/>
        <v>01000</v>
      </c>
      <c r="C503" t="str">
        <f t="shared" si="30"/>
        <v>CJS73000</v>
      </c>
      <c r="D503" t="str">
        <f>"5011230"</f>
        <v>5011230</v>
      </c>
      <c r="E503" t="s">
        <v>43</v>
      </c>
      <c r="F503" s="1">
        <v>0</v>
      </c>
      <c r="G503" s="1">
        <v>0</v>
      </c>
      <c r="H503" s="1">
        <v>0</v>
      </c>
    </row>
    <row r="504" spans="1:8" hidden="1" x14ac:dyDescent="0.3">
      <c r="A504">
        <v>14000</v>
      </c>
      <c r="B504" t="str">
        <f t="shared" si="28"/>
        <v>01000</v>
      </c>
      <c r="C504" t="str">
        <f t="shared" si="30"/>
        <v>CJS73000</v>
      </c>
      <c r="D504" t="str">
        <f>"5011310"</f>
        <v>5011310</v>
      </c>
      <c r="E504" t="s">
        <v>45</v>
      </c>
      <c r="F504" s="1">
        <v>0</v>
      </c>
      <c r="G504" s="1">
        <v>0</v>
      </c>
      <c r="H504" s="1">
        <v>0</v>
      </c>
    </row>
    <row r="505" spans="1:8" hidden="1" x14ac:dyDescent="0.3">
      <c r="A505">
        <v>14000</v>
      </c>
      <c r="B505" t="str">
        <f t="shared" si="28"/>
        <v>01000</v>
      </c>
      <c r="C505" t="str">
        <f t="shared" si="30"/>
        <v>CJS73000</v>
      </c>
      <c r="D505" t="str">
        <f>"5011380"</f>
        <v>5011380</v>
      </c>
      <c r="E505" t="s">
        <v>46</v>
      </c>
      <c r="F505" s="1">
        <v>0</v>
      </c>
      <c r="G505" s="1">
        <v>0</v>
      </c>
      <c r="H505" s="1">
        <v>0</v>
      </c>
    </row>
    <row r="506" spans="1:8" hidden="1" x14ac:dyDescent="0.3">
      <c r="A506">
        <v>14000</v>
      </c>
      <c r="B506" t="str">
        <f t="shared" si="28"/>
        <v>01000</v>
      </c>
      <c r="C506" t="str">
        <f t="shared" si="30"/>
        <v>CJS73000</v>
      </c>
      <c r="D506" t="str">
        <f>"5011410"</f>
        <v>5011410</v>
      </c>
      <c r="E506" t="s">
        <v>47</v>
      </c>
      <c r="F506" s="1">
        <v>0</v>
      </c>
      <c r="G506" s="1">
        <v>0</v>
      </c>
      <c r="H506" s="1">
        <v>0</v>
      </c>
    </row>
    <row r="507" spans="1:8" hidden="1" x14ac:dyDescent="0.3">
      <c r="A507">
        <v>14000</v>
      </c>
      <c r="B507" t="str">
        <f t="shared" si="28"/>
        <v>01000</v>
      </c>
      <c r="C507" t="str">
        <f t="shared" si="30"/>
        <v>CJS73000</v>
      </c>
      <c r="D507" t="str">
        <f>"5011530"</f>
        <v>5011530</v>
      </c>
      <c r="E507" t="s">
        <v>48</v>
      </c>
      <c r="F507" s="1">
        <v>0</v>
      </c>
      <c r="G507" s="1">
        <v>0</v>
      </c>
      <c r="H507" s="1">
        <v>0</v>
      </c>
    </row>
    <row r="508" spans="1:8" hidden="1" x14ac:dyDescent="0.3">
      <c r="A508">
        <v>14000</v>
      </c>
      <c r="B508" t="str">
        <f t="shared" si="28"/>
        <v>01000</v>
      </c>
      <c r="C508" t="str">
        <f t="shared" si="30"/>
        <v>CJS73000</v>
      </c>
      <c r="D508" t="str">
        <f>"5011660"</f>
        <v>5011660</v>
      </c>
      <c r="E508" t="s">
        <v>50</v>
      </c>
      <c r="F508" s="1">
        <v>0</v>
      </c>
      <c r="G508" s="1">
        <v>0</v>
      </c>
      <c r="H508" s="1">
        <v>0</v>
      </c>
    </row>
    <row r="509" spans="1:8" hidden="1" x14ac:dyDescent="0.3">
      <c r="A509">
        <v>14000</v>
      </c>
      <c r="B509" t="str">
        <f t="shared" si="28"/>
        <v>01000</v>
      </c>
      <c r="C509" t="str">
        <f t="shared" si="30"/>
        <v>CJS73000</v>
      </c>
      <c r="D509" t="str">
        <f>"5012170"</f>
        <v>5012170</v>
      </c>
      <c r="E509" t="s">
        <v>56</v>
      </c>
      <c r="F509" s="1">
        <v>0</v>
      </c>
      <c r="G509" s="1">
        <v>0</v>
      </c>
      <c r="H509" s="1">
        <v>0</v>
      </c>
    </row>
    <row r="510" spans="1:8" hidden="1" x14ac:dyDescent="0.3">
      <c r="A510">
        <v>14000</v>
      </c>
      <c r="B510" t="str">
        <f t="shared" si="28"/>
        <v>01000</v>
      </c>
      <c r="C510" t="str">
        <f t="shared" si="30"/>
        <v>CJS73000</v>
      </c>
      <c r="D510" t="str">
        <f>"5012520"</f>
        <v>5012520</v>
      </c>
      <c r="E510" t="s">
        <v>63</v>
      </c>
      <c r="F510" s="1">
        <v>0</v>
      </c>
      <c r="G510" s="1">
        <v>0</v>
      </c>
      <c r="H510" s="1">
        <v>0</v>
      </c>
    </row>
    <row r="511" spans="1:8" hidden="1" x14ac:dyDescent="0.3">
      <c r="A511">
        <v>14000</v>
      </c>
      <c r="B511" t="str">
        <f t="shared" si="28"/>
        <v>01000</v>
      </c>
      <c r="C511" t="str">
        <f t="shared" si="30"/>
        <v>CJS73000</v>
      </c>
      <c r="D511" t="str">
        <f>"5013120"</f>
        <v>5013120</v>
      </c>
      <c r="E511" t="s">
        <v>80</v>
      </c>
      <c r="F511" s="1">
        <v>0</v>
      </c>
      <c r="G511" s="1">
        <v>0</v>
      </c>
      <c r="H511" s="1">
        <v>0</v>
      </c>
    </row>
    <row r="512" spans="1:8" hidden="1" x14ac:dyDescent="0.3">
      <c r="A512">
        <v>14000</v>
      </c>
      <c r="B512" t="str">
        <f t="shared" si="28"/>
        <v>01000</v>
      </c>
      <c r="C512" t="str">
        <f t="shared" si="30"/>
        <v>CJS73000</v>
      </c>
      <c r="D512" t="str">
        <f>"5015410"</f>
        <v>5015410</v>
      </c>
      <c r="E512" t="s">
        <v>93</v>
      </c>
      <c r="F512" s="1">
        <v>0</v>
      </c>
      <c r="G512" s="1">
        <v>0</v>
      </c>
      <c r="H512" s="1">
        <v>0</v>
      </c>
    </row>
    <row r="513" spans="1:8" hidden="1" x14ac:dyDescent="0.3">
      <c r="A513">
        <v>14000</v>
      </c>
      <c r="B513" t="str">
        <f t="shared" si="28"/>
        <v>01000</v>
      </c>
      <c r="C513" t="str">
        <f t="shared" si="30"/>
        <v>CJS73000</v>
      </c>
      <c r="D513" t="str">
        <f>"5022320"</f>
        <v>5022320</v>
      </c>
      <c r="E513" t="s">
        <v>103</v>
      </c>
      <c r="F513" s="1">
        <v>0</v>
      </c>
      <c r="G513" s="1">
        <v>0</v>
      </c>
      <c r="H513" s="1">
        <v>0</v>
      </c>
    </row>
    <row r="514" spans="1:8" hidden="1" x14ac:dyDescent="0.3">
      <c r="A514">
        <v>14000</v>
      </c>
      <c r="B514" t="str">
        <f t="shared" si="28"/>
        <v>01000</v>
      </c>
      <c r="C514" t="str">
        <f>"CJS7601601"</f>
        <v>CJS7601601</v>
      </c>
      <c r="D514" t="str">
        <f t="shared" ref="D514:D535" si="31">"101010"</f>
        <v>101010</v>
      </c>
      <c r="E514" t="s">
        <v>27</v>
      </c>
      <c r="F514" s="1">
        <v>0</v>
      </c>
      <c r="G514" s="1">
        <v>0</v>
      </c>
      <c r="H514" s="1">
        <v>0</v>
      </c>
    </row>
    <row r="515" spans="1:8" hidden="1" x14ac:dyDescent="0.3">
      <c r="A515">
        <v>14000</v>
      </c>
      <c r="B515" t="str">
        <f t="shared" si="28"/>
        <v>01000</v>
      </c>
      <c r="C515" t="str">
        <f>"CJS7601602"</f>
        <v>CJS7601602</v>
      </c>
      <c r="D515" t="str">
        <f t="shared" si="31"/>
        <v>101010</v>
      </c>
      <c r="E515" t="s">
        <v>27</v>
      </c>
      <c r="F515" s="1">
        <v>0</v>
      </c>
      <c r="G515" s="1">
        <v>0</v>
      </c>
      <c r="H515" s="1">
        <v>0</v>
      </c>
    </row>
    <row r="516" spans="1:8" hidden="1" x14ac:dyDescent="0.3">
      <c r="A516">
        <v>14000</v>
      </c>
      <c r="B516" t="str">
        <f t="shared" si="28"/>
        <v>01000</v>
      </c>
      <c r="C516" t="str">
        <f>"CJS7650104"</f>
        <v>CJS7650104</v>
      </c>
      <c r="D516" t="str">
        <f t="shared" si="31"/>
        <v>101010</v>
      </c>
      <c r="E516" t="s">
        <v>27</v>
      </c>
      <c r="F516" s="1">
        <v>0</v>
      </c>
      <c r="G516" s="1">
        <v>0</v>
      </c>
      <c r="H516" s="1">
        <v>0</v>
      </c>
    </row>
    <row r="517" spans="1:8" hidden="1" x14ac:dyDescent="0.3">
      <c r="A517">
        <v>14000</v>
      </c>
      <c r="B517" t="str">
        <f t="shared" si="28"/>
        <v>01000</v>
      </c>
      <c r="C517" t="str">
        <f>"CJS7650105"</f>
        <v>CJS7650105</v>
      </c>
      <c r="D517" t="str">
        <f t="shared" si="31"/>
        <v>101010</v>
      </c>
      <c r="E517" t="s">
        <v>27</v>
      </c>
      <c r="F517" s="1">
        <v>0</v>
      </c>
      <c r="G517" s="1">
        <v>0</v>
      </c>
      <c r="H517" s="1">
        <v>0</v>
      </c>
    </row>
    <row r="518" spans="1:8" hidden="1" x14ac:dyDescent="0.3">
      <c r="A518">
        <v>14000</v>
      </c>
      <c r="B518" t="str">
        <f t="shared" si="28"/>
        <v>01000</v>
      </c>
      <c r="C518" t="str">
        <f>"CJS7651602"</f>
        <v>CJS7651602</v>
      </c>
      <c r="D518" t="str">
        <f t="shared" si="31"/>
        <v>101010</v>
      </c>
      <c r="E518" t="s">
        <v>27</v>
      </c>
      <c r="F518" s="1">
        <v>0</v>
      </c>
      <c r="G518" s="1">
        <v>0</v>
      </c>
      <c r="H518" s="1">
        <v>0</v>
      </c>
    </row>
    <row r="519" spans="1:8" hidden="1" x14ac:dyDescent="0.3">
      <c r="A519">
        <v>14000</v>
      </c>
      <c r="B519" t="str">
        <f t="shared" si="28"/>
        <v>01000</v>
      </c>
      <c r="C519" t="str">
        <f>"CJS7701602"</f>
        <v>CJS7701602</v>
      </c>
      <c r="D519" t="str">
        <f t="shared" si="31"/>
        <v>101010</v>
      </c>
      <c r="E519" t="s">
        <v>27</v>
      </c>
      <c r="F519" s="1">
        <v>0</v>
      </c>
      <c r="G519" s="1">
        <v>0</v>
      </c>
      <c r="H519" s="1">
        <v>0</v>
      </c>
    </row>
    <row r="520" spans="1:8" hidden="1" x14ac:dyDescent="0.3">
      <c r="A520">
        <v>14000</v>
      </c>
      <c r="B520" t="str">
        <f t="shared" si="28"/>
        <v>01000</v>
      </c>
      <c r="C520" t="str">
        <f>"CJS77700"</f>
        <v>CJS77700</v>
      </c>
      <c r="D520" t="str">
        <f t="shared" si="31"/>
        <v>101010</v>
      </c>
      <c r="E520" t="s">
        <v>27</v>
      </c>
      <c r="F520" s="1">
        <v>0</v>
      </c>
      <c r="G520" s="1">
        <v>0</v>
      </c>
      <c r="H520" s="1">
        <v>0</v>
      </c>
    </row>
    <row r="521" spans="1:8" hidden="1" x14ac:dyDescent="0.3">
      <c r="A521">
        <v>14000</v>
      </c>
      <c r="B521" t="str">
        <f t="shared" si="28"/>
        <v>01000</v>
      </c>
      <c r="C521" t="str">
        <f>"CJS77701"</f>
        <v>CJS77701</v>
      </c>
      <c r="D521" t="str">
        <f t="shared" si="31"/>
        <v>101010</v>
      </c>
      <c r="E521" t="s">
        <v>27</v>
      </c>
      <c r="F521" s="1">
        <v>0</v>
      </c>
      <c r="G521" s="1">
        <v>0</v>
      </c>
      <c r="H521" s="1">
        <v>0</v>
      </c>
    </row>
    <row r="522" spans="1:8" hidden="1" x14ac:dyDescent="0.3">
      <c r="A522">
        <v>14000</v>
      </c>
      <c r="B522" t="str">
        <f t="shared" si="28"/>
        <v>01000</v>
      </c>
      <c r="C522" t="str">
        <f>"CJS77704"</f>
        <v>CJS77704</v>
      </c>
      <c r="D522" t="str">
        <f t="shared" si="31"/>
        <v>101010</v>
      </c>
      <c r="E522" t="s">
        <v>27</v>
      </c>
      <c r="F522" s="1">
        <v>0</v>
      </c>
      <c r="G522" s="1">
        <v>0</v>
      </c>
      <c r="H522" s="1">
        <v>0</v>
      </c>
    </row>
    <row r="523" spans="1:8" hidden="1" x14ac:dyDescent="0.3">
      <c r="A523">
        <v>14000</v>
      </c>
      <c r="B523" t="str">
        <f t="shared" si="28"/>
        <v>01000</v>
      </c>
      <c r="C523" t="str">
        <f>"CJS79993"</f>
        <v>CJS79993</v>
      </c>
      <c r="D523" t="str">
        <f t="shared" si="31"/>
        <v>101010</v>
      </c>
      <c r="E523" t="s">
        <v>27</v>
      </c>
      <c r="F523" s="1">
        <v>0</v>
      </c>
      <c r="G523" s="1">
        <v>0</v>
      </c>
      <c r="H523" s="1">
        <v>0</v>
      </c>
    </row>
    <row r="524" spans="1:8" hidden="1" x14ac:dyDescent="0.3">
      <c r="A524">
        <v>14000</v>
      </c>
      <c r="B524" t="str">
        <f t="shared" ref="B524:B553" si="32">"01000"</f>
        <v>01000</v>
      </c>
      <c r="C524" t="str">
        <f>"CJS79994"</f>
        <v>CJS79994</v>
      </c>
      <c r="D524" t="str">
        <f t="shared" si="31"/>
        <v>101010</v>
      </c>
      <c r="E524" t="s">
        <v>27</v>
      </c>
      <c r="F524" s="1">
        <v>0</v>
      </c>
      <c r="G524" s="1">
        <v>0</v>
      </c>
      <c r="H524" s="1">
        <v>0</v>
      </c>
    </row>
    <row r="525" spans="1:8" hidden="1" x14ac:dyDescent="0.3">
      <c r="A525">
        <v>14000</v>
      </c>
      <c r="B525" t="str">
        <f t="shared" si="32"/>
        <v>01000</v>
      </c>
      <c r="C525" t="str">
        <f>"CJS79996"</f>
        <v>CJS79996</v>
      </c>
      <c r="D525" t="str">
        <f t="shared" si="31"/>
        <v>101010</v>
      </c>
      <c r="E525" t="s">
        <v>27</v>
      </c>
      <c r="F525" s="1">
        <v>0</v>
      </c>
      <c r="G525" s="1">
        <v>0</v>
      </c>
      <c r="H525" s="1">
        <v>0</v>
      </c>
    </row>
    <row r="526" spans="1:8" hidden="1" x14ac:dyDescent="0.3">
      <c r="A526">
        <v>14000</v>
      </c>
      <c r="B526" t="str">
        <f t="shared" si="32"/>
        <v>01000</v>
      </c>
      <c r="C526" t="str">
        <f>"CJS79997"</f>
        <v>CJS79997</v>
      </c>
      <c r="D526" t="str">
        <f t="shared" si="31"/>
        <v>101010</v>
      </c>
      <c r="E526" t="s">
        <v>27</v>
      </c>
      <c r="F526" s="1">
        <v>0</v>
      </c>
      <c r="G526" s="1">
        <v>0</v>
      </c>
      <c r="H526" s="1">
        <v>0</v>
      </c>
    </row>
    <row r="527" spans="1:8" hidden="1" x14ac:dyDescent="0.3">
      <c r="A527">
        <v>14000</v>
      </c>
      <c r="B527" t="str">
        <f t="shared" si="32"/>
        <v>01000</v>
      </c>
      <c r="C527" t="str">
        <f>"CJS79998"</f>
        <v>CJS79998</v>
      </c>
      <c r="D527" t="str">
        <f t="shared" si="31"/>
        <v>101010</v>
      </c>
      <c r="E527" t="s">
        <v>27</v>
      </c>
      <c r="F527" s="1">
        <v>0</v>
      </c>
      <c r="G527" s="1">
        <v>0</v>
      </c>
      <c r="H527" s="1">
        <v>0</v>
      </c>
    </row>
    <row r="528" spans="1:8" hidden="1" x14ac:dyDescent="0.3">
      <c r="A528">
        <v>14000</v>
      </c>
      <c r="B528" t="str">
        <f t="shared" si="32"/>
        <v>01000</v>
      </c>
      <c r="C528" t="str">
        <f>"CJS79999"</f>
        <v>CJS79999</v>
      </c>
      <c r="D528" t="str">
        <f t="shared" si="31"/>
        <v>101010</v>
      </c>
      <c r="E528" t="s">
        <v>27</v>
      </c>
      <c r="F528" s="1">
        <v>0</v>
      </c>
      <c r="G528" s="1">
        <v>0</v>
      </c>
      <c r="H528" s="1">
        <v>0</v>
      </c>
    </row>
    <row r="529" spans="1:8" hidden="1" x14ac:dyDescent="0.3">
      <c r="A529">
        <v>14000</v>
      </c>
      <c r="B529" t="str">
        <f t="shared" si="32"/>
        <v>01000</v>
      </c>
      <c r="C529" t="str">
        <f>"CJS81007"</f>
        <v>CJS81007</v>
      </c>
      <c r="D529" t="str">
        <f t="shared" si="31"/>
        <v>101010</v>
      </c>
      <c r="E529" t="s">
        <v>27</v>
      </c>
      <c r="F529" s="1">
        <v>0</v>
      </c>
      <c r="G529" s="1">
        <v>0</v>
      </c>
      <c r="H529" s="1">
        <v>0</v>
      </c>
    </row>
    <row r="530" spans="1:8" hidden="1" x14ac:dyDescent="0.3">
      <c r="A530">
        <v>14000</v>
      </c>
      <c r="B530" t="str">
        <f t="shared" si="32"/>
        <v>01000</v>
      </c>
      <c r="C530" t="str">
        <f>"CJS81009"</f>
        <v>CJS81009</v>
      </c>
      <c r="D530" t="str">
        <f t="shared" si="31"/>
        <v>101010</v>
      </c>
      <c r="E530" t="s">
        <v>27</v>
      </c>
      <c r="F530" s="1">
        <v>0</v>
      </c>
      <c r="G530" s="1">
        <v>0</v>
      </c>
      <c r="H530" s="1">
        <v>0</v>
      </c>
    </row>
    <row r="531" spans="1:8" hidden="1" x14ac:dyDescent="0.3">
      <c r="A531">
        <v>14000</v>
      </c>
      <c r="B531" t="str">
        <f t="shared" si="32"/>
        <v>01000</v>
      </c>
      <c r="C531" t="str">
        <f>"CJS81016"</f>
        <v>CJS81016</v>
      </c>
      <c r="D531" t="str">
        <f t="shared" si="31"/>
        <v>101010</v>
      </c>
      <c r="E531" t="s">
        <v>27</v>
      </c>
      <c r="F531" s="1">
        <v>0</v>
      </c>
      <c r="G531" s="1">
        <v>0</v>
      </c>
      <c r="H531" s="1">
        <v>0</v>
      </c>
    </row>
    <row r="532" spans="1:8" hidden="1" x14ac:dyDescent="0.3">
      <c r="A532">
        <v>14000</v>
      </c>
      <c r="B532" t="str">
        <f t="shared" si="32"/>
        <v>01000</v>
      </c>
      <c r="C532" t="str">
        <f>"CJS81018"</f>
        <v>CJS81018</v>
      </c>
      <c r="D532" t="str">
        <f t="shared" si="31"/>
        <v>101010</v>
      </c>
      <c r="E532" t="s">
        <v>27</v>
      </c>
      <c r="F532" s="1">
        <v>0</v>
      </c>
      <c r="G532" s="1">
        <v>0</v>
      </c>
      <c r="H532" s="1">
        <v>0</v>
      </c>
    </row>
    <row r="533" spans="1:8" hidden="1" x14ac:dyDescent="0.3">
      <c r="A533">
        <v>14000</v>
      </c>
      <c r="B533" t="str">
        <f t="shared" si="32"/>
        <v>01000</v>
      </c>
      <c r="C533" t="str">
        <f>"CJS81020"</f>
        <v>CJS81020</v>
      </c>
      <c r="D533" t="str">
        <f t="shared" si="31"/>
        <v>101010</v>
      </c>
      <c r="E533" t="s">
        <v>27</v>
      </c>
      <c r="F533" s="1">
        <v>0</v>
      </c>
      <c r="G533" s="1">
        <v>0</v>
      </c>
      <c r="H533" s="1">
        <v>0</v>
      </c>
    </row>
    <row r="534" spans="1:8" hidden="1" x14ac:dyDescent="0.3">
      <c r="A534">
        <v>14000</v>
      </c>
      <c r="B534" t="str">
        <f t="shared" si="32"/>
        <v>01000</v>
      </c>
      <c r="C534" t="str">
        <f>"CJS86017"</f>
        <v>CJS86017</v>
      </c>
      <c r="D534" t="str">
        <f t="shared" si="31"/>
        <v>101010</v>
      </c>
      <c r="E534" t="s">
        <v>27</v>
      </c>
      <c r="F534" s="1">
        <v>0</v>
      </c>
      <c r="G534" s="1">
        <v>0</v>
      </c>
      <c r="H534" s="1">
        <v>0</v>
      </c>
    </row>
    <row r="535" spans="1:8" hidden="1" x14ac:dyDescent="0.3">
      <c r="A535">
        <v>14000</v>
      </c>
      <c r="B535" t="str">
        <f t="shared" si="32"/>
        <v>01000</v>
      </c>
      <c r="C535" t="str">
        <f>"CJS86018"</f>
        <v>CJS86018</v>
      </c>
      <c r="D535" t="str">
        <f t="shared" si="31"/>
        <v>101010</v>
      </c>
      <c r="E535" t="s">
        <v>27</v>
      </c>
      <c r="F535" s="1">
        <v>99017.8</v>
      </c>
      <c r="G535" s="1">
        <v>0</v>
      </c>
      <c r="H535" s="1">
        <v>99017.8</v>
      </c>
    </row>
    <row r="536" spans="1:8" hidden="1" x14ac:dyDescent="0.3">
      <c r="A536">
        <v>14000</v>
      </c>
      <c r="B536" t="str">
        <f t="shared" si="32"/>
        <v>01000</v>
      </c>
      <c r="C536" t="str">
        <f>"CJS86018"</f>
        <v>CJS86018</v>
      </c>
      <c r="D536" t="str">
        <f>"4009071"</f>
        <v>4009071</v>
      </c>
      <c r="E536" t="s">
        <v>110</v>
      </c>
      <c r="F536" s="1">
        <v>-99017.8</v>
      </c>
      <c r="G536" s="1">
        <v>0</v>
      </c>
      <c r="H536" s="1">
        <v>-99017.8</v>
      </c>
    </row>
    <row r="537" spans="1:8" hidden="1" x14ac:dyDescent="0.3">
      <c r="A537">
        <v>14000</v>
      </c>
      <c r="B537" t="str">
        <f t="shared" si="32"/>
        <v>01000</v>
      </c>
      <c r="C537" t="str">
        <f>"CJS86516"</f>
        <v>CJS86516</v>
      </c>
      <c r="D537" t="str">
        <f t="shared" ref="D537:D542" si="33">"101010"</f>
        <v>101010</v>
      </c>
      <c r="E537" t="s">
        <v>27</v>
      </c>
      <c r="F537" s="1">
        <v>0</v>
      </c>
      <c r="G537" s="1">
        <v>0</v>
      </c>
      <c r="H537" s="1">
        <v>0</v>
      </c>
    </row>
    <row r="538" spans="1:8" hidden="1" x14ac:dyDescent="0.3">
      <c r="A538">
        <v>14000</v>
      </c>
      <c r="B538" t="str">
        <f t="shared" si="32"/>
        <v>01000</v>
      </c>
      <c r="C538" t="str">
        <f>"CJS86517"</f>
        <v>CJS86517</v>
      </c>
      <c r="D538" t="str">
        <f t="shared" si="33"/>
        <v>101010</v>
      </c>
      <c r="E538" t="s">
        <v>27</v>
      </c>
      <c r="F538" s="1">
        <v>0</v>
      </c>
      <c r="G538" s="1">
        <v>0</v>
      </c>
      <c r="H538" s="1">
        <v>0</v>
      </c>
    </row>
    <row r="539" spans="1:8" hidden="1" x14ac:dyDescent="0.3">
      <c r="A539">
        <v>14000</v>
      </c>
      <c r="B539" t="str">
        <f t="shared" si="32"/>
        <v>01000</v>
      </c>
      <c r="C539" t="str">
        <f>"CJS86518"</f>
        <v>CJS86518</v>
      </c>
      <c r="D539" t="str">
        <f t="shared" si="33"/>
        <v>101010</v>
      </c>
      <c r="E539" t="s">
        <v>27</v>
      </c>
      <c r="F539" s="1">
        <v>0</v>
      </c>
      <c r="G539" s="1">
        <v>0</v>
      </c>
      <c r="H539" s="1">
        <v>0</v>
      </c>
    </row>
    <row r="540" spans="1:8" hidden="1" x14ac:dyDescent="0.3">
      <c r="A540">
        <v>14000</v>
      </c>
      <c r="B540" t="str">
        <f t="shared" si="32"/>
        <v>01000</v>
      </c>
      <c r="C540" t="str">
        <f>"CJS87016"</f>
        <v>CJS87016</v>
      </c>
      <c r="D540" t="str">
        <f t="shared" si="33"/>
        <v>101010</v>
      </c>
      <c r="E540" t="s">
        <v>27</v>
      </c>
      <c r="F540" s="1">
        <v>0</v>
      </c>
      <c r="G540" s="1">
        <v>0</v>
      </c>
      <c r="H540" s="1">
        <v>0</v>
      </c>
    </row>
    <row r="541" spans="1:8" hidden="1" x14ac:dyDescent="0.3">
      <c r="A541">
        <v>14000</v>
      </c>
      <c r="B541" t="str">
        <f t="shared" si="32"/>
        <v>01000</v>
      </c>
      <c r="C541" t="str">
        <f>"CJS87018"</f>
        <v>CJS87018</v>
      </c>
      <c r="D541" t="str">
        <f t="shared" si="33"/>
        <v>101010</v>
      </c>
      <c r="E541" t="s">
        <v>27</v>
      </c>
      <c r="F541" s="1">
        <v>0</v>
      </c>
      <c r="G541" s="1">
        <v>0</v>
      </c>
      <c r="H541" s="1">
        <v>0</v>
      </c>
    </row>
    <row r="542" spans="1:8" hidden="1" x14ac:dyDescent="0.3">
      <c r="A542">
        <v>14000</v>
      </c>
      <c r="B542" t="str">
        <f t="shared" si="32"/>
        <v>01000</v>
      </c>
      <c r="C542" t="str">
        <f>"CJS96000"</f>
        <v>CJS96000</v>
      </c>
      <c r="D542" t="str">
        <f t="shared" si="33"/>
        <v>101010</v>
      </c>
      <c r="E542" t="s">
        <v>27</v>
      </c>
      <c r="F542" s="1">
        <v>-1001075</v>
      </c>
      <c r="G542" s="1">
        <v>0</v>
      </c>
      <c r="H542" s="1">
        <v>-1001075</v>
      </c>
    </row>
    <row r="543" spans="1:8" hidden="1" x14ac:dyDescent="0.3">
      <c r="A543">
        <v>14000</v>
      </c>
      <c r="B543" t="str">
        <f t="shared" si="32"/>
        <v>01000</v>
      </c>
      <c r="C543" t="str">
        <f>"CJS96000"</f>
        <v>CJS96000</v>
      </c>
      <c r="D543" t="str">
        <f>"205025"</f>
        <v>205025</v>
      </c>
      <c r="E543" t="s">
        <v>29</v>
      </c>
      <c r="F543" s="1">
        <v>0</v>
      </c>
      <c r="G543" s="1">
        <v>0</v>
      </c>
      <c r="H543" s="1">
        <v>0</v>
      </c>
    </row>
    <row r="544" spans="1:8" hidden="1" x14ac:dyDescent="0.3">
      <c r="A544">
        <v>14000</v>
      </c>
      <c r="B544" t="str">
        <f t="shared" si="32"/>
        <v>01000</v>
      </c>
      <c r="C544" t="str">
        <f>"CJS96000"</f>
        <v>CJS96000</v>
      </c>
      <c r="D544" t="str">
        <f>"5014520"</f>
        <v>5014520</v>
      </c>
      <c r="E544" t="s">
        <v>111</v>
      </c>
      <c r="F544" s="1">
        <v>1001075</v>
      </c>
      <c r="G544" s="1">
        <v>0</v>
      </c>
      <c r="H544" s="1">
        <v>1001075</v>
      </c>
    </row>
    <row r="545" spans="1:8" hidden="1" x14ac:dyDescent="0.3">
      <c r="A545">
        <v>14000</v>
      </c>
      <c r="B545" t="str">
        <f t="shared" si="32"/>
        <v>01000</v>
      </c>
      <c r="C545" t="str">
        <f>"CJS98001"</f>
        <v>CJS98001</v>
      </c>
      <c r="D545" t="str">
        <f>"101010"</f>
        <v>101010</v>
      </c>
      <c r="E545" t="s">
        <v>27</v>
      </c>
      <c r="F545" s="1">
        <v>0</v>
      </c>
      <c r="G545" s="1">
        <v>0</v>
      </c>
      <c r="H545" s="1">
        <v>0</v>
      </c>
    </row>
    <row r="546" spans="1:8" hidden="1" x14ac:dyDescent="0.3">
      <c r="A546">
        <v>14000</v>
      </c>
      <c r="B546" t="str">
        <f t="shared" si="32"/>
        <v>01000</v>
      </c>
      <c r="C546" t="str">
        <f t="shared" ref="C546:C551" si="34">"CJS99001"</f>
        <v>CJS99001</v>
      </c>
      <c r="D546" t="str">
        <f>"101010"</f>
        <v>101010</v>
      </c>
      <c r="E546" t="s">
        <v>27</v>
      </c>
      <c r="F546" s="1">
        <v>-566379.05000000005</v>
      </c>
      <c r="G546" s="1">
        <v>-218305.21</v>
      </c>
      <c r="H546" s="1">
        <v>-784684.26</v>
      </c>
    </row>
    <row r="547" spans="1:8" hidden="1" x14ac:dyDescent="0.3">
      <c r="A547">
        <v>14000</v>
      </c>
      <c r="B547" t="str">
        <f t="shared" si="32"/>
        <v>01000</v>
      </c>
      <c r="C547" t="str">
        <f t="shared" si="34"/>
        <v>CJS99001</v>
      </c>
      <c r="D547" t="str">
        <f>"205025"</f>
        <v>205025</v>
      </c>
      <c r="E547" t="s">
        <v>29</v>
      </c>
      <c r="F547" s="1">
        <v>-31166.01</v>
      </c>
      <c r="G547" s="1">
        <v>31166.01</v>
      </c>
      <c r="H547" s="1">
        <v>0</v>
      </c>
    </row>
    <row r="548" spans="1:8" hidden="1" x14ac:dyDescent="0.3">
      <c r="A548">
        <v>14000</v>
      </c>
      <c r="B548" t="str">
        <f t="shared" si="32"/>
        <v>01000</v>
      </c>
      <c r="C548" t="str">
        <f t="shared" si="34"/>
        <v>CJS99001</v>
      </c>
      <c r="D548" t="str">
        <f>"4009084"</f>
        <v>4009084</v>
      </c>
      <c r="E548" t="s">
        <v>34</v>
      </c>
      <c r="F548" s="1">
        <v>-42403.46</v>
      </c>
      <c r="G548" s="1">
        <v>0</v>
      </c>
      <c r="H548" s="1">
        <v>-42403.46</v>
      </c>
    </row>
    <row r="549" spans="1:8" hidden="1" x14ac:dyDescent="0.3">
      <c r="A549">
        <v>14000</v>
      </c>
      <c r="B549" t="str">
        <f t="shared" si="32"/>
        <v>01000</v>
      </c>
      <c r="C549" t="str">
        <f t="shared" si="34"/>
        <v>CJS99001</v>
      </c>
      <c r="D549" t="str">
        <f>"5014510"</f>
        <v>5014510</v>
      </c>
      <c r="E549" t="s">
        <v>88</v>
      </c>
      <c r="F549" s="1">
        <v>581145.34</v>
      </c>
      <c r="G549" s="1">
        <v>187139.20000000001</v>
      </c>
      <c r="H549" s="1">
        <v>768284.54</v>
      </c>
    </row>
    <row r="550" spans="1:8" hidden="1" x14ac:dyDescent="0.3">
      <c r="A550">
        <v>14000</v>
      </c>
      <c r="B550" t="str">
        <f t="shared" si="32"/>
        <v>01000</v>
      </c>
      <c r="C550" t="str">
        <f t="shared" si="34"/>
        <v>CJS99001</v>
      </c>
      <c r="D550" t="str">
        <f>"5014520"</f>
        <v>5014520</v>
      </c>
      <c r="E550" t="s">
        <v>111</v>
      </c>
      <c r="F550" s="1">
        <v>36142.18</v>
      </c>
      <c r="G550" s="1">
        <v>0</v>
      </c>
      <c r="H550" s="1">
        <v>36142.18</v>
      </c>
    </row>
    <row r="551" spans="1:8" hidden="1" x14ac:dyDescent="0.3">
      <c r="A551">
        <v>14000</v>
      </c>
      <c r="B551" t="str">
        <f t="shared" si="32"/>
        <v>01000</v>
      </c>
      <c r="C551" t="str">
        <f t="shared" si="34"/>
        <v>CJS99001</v>
      </c>
      <c r="D551" t="str">
        <f>"609970"</f>
        <v>609970</v>
      </c>
      <c r="E551" t="s">
        <v>109</v>
      </c>
      <c r="F551" s="1">
        <v>22661</v>
      </c>
      <c r="G551" s="1">
        <v>0</v>
      </c>
      <c r="H551" s="1">
        <v>22661</v>
      </c>
    </row>
    <row r="552" spans="1:8" hidden="1" x14ac:dyDescent="0.3">
      <c r="A552">
        <v>14000</v>
      </c>
      <c r="B552" t="str">
        <f t="shared" si="32"/>
        <v>01000</v>
      </c>
      <c r="C552" t="str">
        <f>"CJS99002"</f>
        <v>CJS99002</v>
      </c>
      <c r="D552" t="str">
        <f>"101010"</f>
        <v>101010</v>
      </c>
      <c r="E552" t="s">
        <v>27</v>
      </c>
      <c r="F552" s="1">
        <v>0</v>
      </c>
      <c r="G552" s="1">
        <v>0</v>
      </c>
      <c r="H552" s="1">
        <v>0</v>
      </c>
    </row>
    <row r="553" spans="1:8" hidden="1" x14ac:dyDescent="0.3">
      <c r="A553">
        <v>14000</v>
      </c>
      <c r="B553" t="str">
        <f t="shared" si="32"/>
        <v>01000</v>
      </c>
      <c r="C553" t="str">
        <f>"CJS99006"</f>
        <v>CJS99006</v>
      </c>
      <c r="D553" t="str">
        <f>"101010"</f>
        <v>101010</v>
      </c>
      <c r="E553" t="s">
        <v>27</v>
      </c>
      <c r="F553" s="1">
        <v>0</v>
      </c>
      <c r="G553" s="1">
        <v>0</v>
      </c>
      <c r="H553" s="1">
        <v>0</v>
      </c>
    </row>
    <row r="554" spans="1:8" hidden="1" x14ac:dyDescent="0.3">
      <c r="A554">
        <v>14000</v>
      </c>
      <c r="B554" t="str">
        <f t="shared" ref="B554:B585" si="35">"02140"</f>
        <v>02140</v>
      </c>
      <c r="C554" t="str">
        <f t="shared" ref="C554:C585" si="36">"0000000000"</f>
        <v>0000000000</v>
      </c>
      <c r="D554" t="str">
        <f>"101010"</f>
        <v>101010</v>
      </c>
      <c r="E554" t="s">
        <v>27</v>
      </c>
      <c r="F554" s="1">
        <v>296475.65000000002</v>
      </c>
      <c r="G554" s="1">
        <v>78299.94</v>
      </c>
      <c r="H554" s="1">
        <v>374775.59</v>
      </c>
    </row>
    <row r="555" spans="1:8" hidden="1" x14ac:dyDescent="0.3">
      <c r="A555">
        <v>14000</v>
      </c>
      <c r="B555" t="str">
        <f t="shared" si="35"/>
        <v>02140</v>
      </c>
      <c r="C555" t="str">
        <f t="shared" si="36"/>
        <v>0000000000</v>
      </c>
      <c r="D555" t="str">
        <f>"205025"</f>
        <v>205025</v>
      </c>
      <c r="E555" t="s">
        <v>29</v>
      </c>
      <c r="F555" s="1">
        <v>-6384.56</v>
      </c>
      <c r="G555" s="1">
        <v>1229.51</v>
      </c>
      <c r="H555" s="1">
        <v>-5155.05</v>
      </c>
    </row>
    <row r="556" spans="1:8" hidden="1" x14ac:dyDescent="0.3">
      <c r="A556">
        <v>14000</v>
      </c>
      <c r="B556" t="str">
        <f t="shared" si="35"/>
        <v>02140</v>
      </c>
      <c r="C556" t="str">
        <f t="shared" si="36"/>
        <v>0000000000</v>
      </c>
      <c r="D556" t="str">
        <f>"255470"</f>
        <v>255470</v>
      </c>
      <c r="E556" t="s">
        <v>119</v>
      </c>
      <c r="F556" s="1">
        <v>-350</v>
      </c>
      <c r="G556" s="1">
        <v>350</v>
      </c>
      <c r="H556" s="1">
        <v>0</v>
      </c>
    </row>
    <row r="557" spans="1:8" hidden="1" x14ac:dyDescent="0.3">
      <c r="A557">
        <v>14000</v>
      </c>
      <c r="B557" t="str">
        <f t="shared" si="35"/>
        <v>02140</v>
      </c>
      <c r="C557" t="str">
        <f t="shared" si="36"/>
        <v>0000000000</v>
      </c>
      <c r="D557" t="str">
        <f>"308000"</f>
        <v>308000</v>
      </c>
      <c r="E557" t="s">
        <v>120</v>
      </c>
      <c r="F557" s="1">
        <v>323623.78999999998</v>
      </c>
      <c r="G557" s="1">
        <v>0</v>
      </c>
      <c r="H557" s="1">
        <v>323623.78999999998</v>
      </c>
    </row>
    <row r="558" spans="1:8" hidden="1" x14ac:dyDescent="0.3">
      <c r="A558">
        <v>14000</v>
      </c>
      <c r="B558" t="str">
        <f t="shared" si="35"/>
        <v>02140</v>
      </c>
      <c r="C558" t="str">
        <f t="shared" si="36"/>
        <v>0000000000</v>
      </c>
      <c r="D558" t="str">
        <f>"4002199"</f>
        <v>4002199</v>
      </c>
      <c r="E558" t="s">
        <v>121</v>
      </c>
      <c r="F558" s="1">
        <v>-196676</v>
      </c>
      <c r="G558" s="1">
        <v>-24700</v>
      </c>
      <c r="H558" s="1">
        <v>-221376</v>
      </c>
    </row>
    <row r="559" spans="1:8" hidden="1" x14ac:dyDescent="0.3">
      <c r="A559">
        <v>14000</v>
      </c>
      <c r="B559" t="str">
        <f t="shared" si="35"/>
        <v>02140</v>
      </c>
      <c r="C559" t="str">
        <f t="shared" si="36"/>
        <v>0000000000</v>
      </c>
      <c r="D559" t="str">
        <f>"4002415"</f>
        <v>4002415</v>
      </c>
      <c r="E559" t="s">
        <v>122</v>
      </c>
      <c r="F559" s="1">
        <v>-2600925.5099999998</v>
      </c>
      <c r="G559" s="1">
        <v>-281808</v>
      </c>
      <c r="H559" s="1">
        <v>-2882733.51</v>
      </c>
    </row>
    <row r="560" spans="1:8" hidden="1" x14ac:dyDescent="0.3">
      <c r="A560">
        <v>14000</v>
      </c>
      <c r="B560" t="str">
        <f t="shared" si="35"/>
        <v>02140</v>
      </c>
      <c r="C560" t="str">
        <f t="shared" si="36"/>
        <v>0000000000</v>
      </c>
      <c r="D560" t="str">
        <f>"4002416"</f>
        <v>4002416</v>
      </c>
      <c r="E560" t="s">
        <v>123</v>
      </c>
      <c r="F560" s="1">
        <v>-71939</v>
      </c>
      <c r="G560" s="1">
        <v>-6250</v>
      </c>
      <c r="H560" s="1">
        <v>-78189</v>
      </c>
    </row>
    <row r="561" spans="1:8" hidden="1" x14ac:dyDescent="0.3">
      <c r="A561">
        <v>14000</v>
      </c>
      <c r="B561" t="str">
        <f t="shared" si="35"/>
        <v>02140</v>
      </c>
      <c r="C561" t="str">
        <f t="shared" si="36"/>
        <v>0000000000</v>
      </c>
      <c r="D561" t="str">
        <f>"4008000"</f>
        <v>4008000</v>
      </c>
      <c r="E561" t="s">
        <v>124</v>
      </c>
      <c r="F561" s="1">
        <v>0</v>
      </c>
      <c r="G561" s="1">
        <v>0</v>
      </c>
      <c r="H561" s="1">
        <v>0</v>
      </c>
    </row>
    <row r="562" spans="1:8" hidden="1" x14ac:dyDescent="0.3">
      <c r="A562">
        <v>14000</v>
      </c>
      <c r="B562" t="str">
        <f t="shared" si="35"/>
        <v>02140</v>
      </c>
      <c r="C562" t="str">
        <f t="shared" si="36"/>
        <v>0000000000</v>
      </c>
      <c r="D562" t="str">
        <f>"4008135"</f>
        <v>4008135</v>
      </c>
      <c r="E562" t="s">
        <v>125</v>
      </c>
      <c r="F562" s="1">
        <v>-20</v>
      </c>
      <c r="G562" s="1">
        <v>0</v>
      </c>
      <c r="H562" s="1">
        <v>-20</v>
      </c>
    </row>
    <row r="563" spans="1:8" hidden="1" x14ac:dyDescent="0.3">
      <c r="A563">
        <v>14000</v>
      </c>
      <c r="B563" t="str">
        <f t="shared" si="35"/>
        <v>02140</v>
      </c>
      <c r="C563" t="str">
        <f t="shared" si="36"/>
        <v>0000000000</v>
      </c>
      <c r="D563" t="str">
        <f>"4009060"</f>
        <v>4009060</v>
      </c>
      <c r="E563" t="s">
        <v>126</v>
      </c>
      <c r="F563" s="1">
        <v>-12493.9</v>
      </c>
      <c r="G563" s="1">
        <v>-12</v>
      </c>
      <c r="H563" s="1">
        <v>-12505.9</v>
      </c>
    </row>
    <row r="564" spans="1:8" hidden="1" x14ac:dyDescent="0.3">
      <c r="A564">
        <v>14000</v>
      </c>
      <c r="B564" t="str">
        <f t="shared" si="35"/>
        <v>02140</v>
      </c>
      <c r="C564" t="str">
        <f t="shared" si="36"/>
        <v>0000000000</v>
      </c>
      <c r="D564" t="str">
        <f>"40090606"</f>
        <v>40090606</v>
      </c>
      <c r="E564" t="s">
        <v>33</v>
      </c>
      <c r="F564" s="1">
        <v>-636.6</v>
      </c>
      <c r="G564" s="1">
        <v>0</v>
      </c>
      <c r="H564" s="1">
        <v>-636.6</v>
      </c>
    </row>
    <row r="565" spans="1:8" hidden="1" x14ac:dyDescent="0.3">
      <c r="A565">
        <v>14000</v>
      </c>
      <c r="B565" t="str">
        <f t="shared" si="35"/>
        <v>02140</v>
      </c>
      <c r="C565" t="str">
        <f t="shared" si="36"/>
        <v>0000000000</v>
      </c>
      <c r="D565" t="str">
        <f>"5011110"</f>
        <v>5011110</v>
      </c>
      <c r="E565" t="s">
        <v>35</v>
      </c>
      <c r="F565" s="1">
        <v>214947.41</v>
      </c>
      <c r="G565" s="1">
        <v>10018.27</v>
      </c>
      <c r="H565" s="1">
        <v>224965.68</v>
      </c>
    </row>
    <row r="566" spans="1:8" hidden="1" x14ac:dyDescent="0.3">
      <c r="A566">
        <v>14000</v>
      </c>
      <c r="B566" t="str">
        <f t="shared" si="35"/>
        <v>02140</v>
      </c>
      <c r="C566" t="str">
        <f t="shared" si="36"/>
        <v>0000000000</v>
      </c>
      <c r="D566" t="str">
        <f>"5011120"</f>
        <v>5011120</v>
      </c>
      <c r="E566" t="s">
        <v>36</v>
      </c>
      <c r="F566" s="1">
        <v>117257.86</v>
      </c>
      <c r="G566" s="1">
        <v>5982.22</v>
      </c>
      <c r="H566" s="1">
        <v>123240.08</v>
      </c>
    </row>
    <row r="567" spans="1:8" hidden="1" x14ac:dyDescent="0.3">
      <c r="A567">
        <v>14000</v>
      </c>
      <c r="B567" t="str">
        <f t="shared" si="35"/>
        <v>02140</v>
      </c>
      <c r="C567" t="str">
        <f t="shared" si="36"/>
        <v>0000000000</v>
      </c>
      <c r="D567" t="str">
        <f>"5011140"</f>
        <v>5011140</v>
      </c>
      <c r="E567" t="s">
        <v>37</v>
      </c>
      <c r="F567" s="1">
        <v>20726.150000000001</v>
      </c>
      <c r="G567" s="1">
        <v>963.91</v>
      </c>
      <c r="H567" s="1">
        <v>21690.06</v>
      </c>
    </row>
    <row r="568" spans="1:8" hidden="1" x14ac:dyDescent="0.3">
      <c r="A568">
        <v>14000</v>
      </c>
      <c r="B568" t="str">
        <f t="shared" si="35"/>
        <v>02140</v>
      </c>
      <c r="C568" t="str">
        <f t="shared" si="36"/>
        <v>0000000000</v>
      </c>
      <c r="D568" t="str">
        <f>"5011150"</f>
        <v>5011150</v>
      </c>
      <c r="E568" t="s">
        <v>38</v>
      </c>
      <c r="F568" s="1">
        <v>249029.1</v>
      </c>
      <c r="G568" s="1">
        <v>12013.85</v>
      </c>
      <c r="H568" s="1">
        <v>261042.95</v>
      </c>
    </row>
    <row r="569" spans="1:8" hidden="1" x14ac:dyDescent="0.3">
      <c r="A569">
        <v>14000</v>
      </c>
      <c r="B569" t="str">
        <f t="shared" si="35"/>
        <v>02140</v>
      </c>
      <c r="C569" t="str">
        <f t="shared" si="36"/>
        <v>0000000000</v>
      </c>
      <c r="D569" t="str">
        <f>"5011160"</f>
        <v>5011160</v>
      </c>
      <c r="E569" t="s">
        <v>39</v>
      </c>
      <c r="F569" s="1">
        <v>17373.98</v>
      </c>
      <c r="G569" s="1">
        <v>805.69</v>
      </c>
      <c r="H569" s="1">
        <v>18179.669999999998</v>
      </c>
    </row>
    <row r="570" spans="1:8" hidden="1" x14ac:dyDescent="0.3">
      <c r="A570">
        <v>14000</v>
      </c>
      <c r="B570" t="str">
        <f t="shared" si="35"/>
        <v>02140</v>
      </c>
      <c r="C570" t="str">
        <f t="shared" si="36"/>
        <v>0000000000</v>
      </c>
      <c r="D570" t="str">
        <f>"5011170"</f>
        <v>5011170</v>
      </c>
      <c r="E570" t="s">
        <v>40</v>
      </c>
      <c r="F570" s="1">
        <v>8800.98</v>
      </c>
      <c r="G570" s="1">
        <v>410.55</v>
      </c>
      <c r="H570" s="1">
        <v>9211.5300000000007</v>
      </c>
    </row>
    <row r="571" spans="1:8" hidden="1" x14ac:dyDescent="0.3">
      <c r="A571">
        <v>14000</v>
      </c>
      <c r="B571" t="str">
        <f t="shared" si="35"/>
        <v>02140</v>
      </c>
      <c r="C571" t="str">
        <f t="shared" si="36"/>
        <v>0000000000</v>
      </c>
      <c r="D571" t="str">
        <f>"5011220"</f>
        <v>5011220</v>
      </c>
      <c r="E571" t="s">
        <v>42</v>
      </c>
      <c r="F571" s="1">
        <v>73852.08</v>
      </c>
      <c r="G571" s="1">
        <v>3210.96</v>
      </c>
      <c r="H571" s="1">
        <v>77063.039999999994</v>
      </c>
    </row>
    <row r="572" spans="1:8" hidden="1" x14ac:dyDescent="0.3">
      <c r="A572">
        <v>14000</v>
      </c>
      <c r="B572" t="str">
        <f t="shared" si="35"/>
        <v>02140</v>
      </c>
      <c r="C572" t="str">
        <f t="shared" si="36"/>
        <v>0000000000</v>
      </c>
      <c r="D572" t="str">
        <f>"5011230"</f>
        <v>5011230</v>
      </c>
      <c r="E572" t="s">
        <v>43</v>
      </c>
      <c r="F572" s="1">
        <v>1475060.29</v>
      </c>
      <c r="G572" s="1">
        <v>76722.73</v>
      </c>
      <c r="H572" s="1">
        <v>1551783.02</v>
      </c>
    </row>
    <row r="573" spans="1:8" hidden="1" x14ac:dyDescent="0.3">
      <c r="A573">
        <v>14000</v>
      </c>
      <c r="B573" t="str">
        <f t="shared" si="35"/>
        <v>02140</v>
      </c>
      <c r="C573" t="str">
        <f t="shared" si="36"/>
        <v>0000000000</v>
      </c>
      <c r="D573" t="str">
        <f>"5011250"</f>
        <v>5011250</v>
      </c>
      <c r="E573" t="s">
        <v>44</v>
      </c>
      <c r="F573" s="1">
        <v>1636.59</v>
      </c>
      <c r="G573" s="1">
        <v>0</v>
      </c>
      <c r="H573" s="1">
        <v>1636.59</v>
      </c>
    </row>
    <row r="574" spans="1:8" hidden="1" x14ac:dyDescent="0.3">
      <c r="A574">
        <v>14000</v>
      </c>
      <c r="B574" t="str">
        <f t="shared" si="35"/>
        <v>02140</v>
      </c>
      <c r="C574" t="str">
        <f t="shared" si="36"/>
        <v>0000000000</v>
      </c>
      <c r="D574" t="str">
        <f>"5011310"</f>
        <v>5011310</v>
      </c>
      <c r="E574" t="s">
        <v>45</v>
      </c>
      <c r="F574" s="1">
        <v>23650</v>
      </c>
      <c r="G574" s="1">
        <v>0</v>
      </c>
      <c r="H574" s="1">
        <v>23650</v>
      </c>
    </row>
    <row r="575" spans="1:8" hidden="1" x14ac:dyDescent="0.3">
      <c r="A575">
        <v>14000</v>
      </c>
      <c r="B575" t="str">
        <f t="shared" si="35"/>
        <v>02140</v>
      </c>
      <c r="C575" t="str">
        <f t="shared" si="36"/>
        <v>0000000000</v>
      </c>
      <c r="D575" t="str">
        <f>"5011380"</f>
        <v>5011380</v>
      </c>
      <c r="E575" t="s">
        <v>46</v>
      </c>
      <c r="F575" s="1">
        <v>6035</v>
      </c>
      <c r="G575" s="1">
        <v>285</v>
      </c>
      <c r="H575" s="1">
        <v>6320</v>
      </c>
    </row>
    <row r="576" spans="1:8" hidden="1" x14ac:dyDescent="0.3">
      <c r="A576">
        <v>14000</v>
      </c>
      <c r="B576" t="str">
        <f t="shared" si="35"/>
        <v>02140</v>
      </c>
      <c r="C576" t="str">
        <f t="shared" si="36"/>
        <v>0000000000</v>
      </c>
      <c r="D576" t="str">
        <f>"5011510"</f>
        <v>5011510</v>
      </c>
      <c r="E576" t="s">
        <v>127</v>
      </c>
      <c r="F576" s="1">
        <v>1377.61</v>
      </c>
      <c r="G576" s="1">
        <v>0</v>
      </c>
      <c r="H576" s="1">
        <v>1377.61</v>
      </c>
    </row>
    <row r="577" spans="1:8" hidden="1" x14ac:dyDescent="0.3">
      <c r="A577">
        <v>14000</v>
      </c>
      <c r="B577" t="str">
        <f t="shared" si="35"/>
        <v>02140</v>
      </c>
      <c r="C577" t="str">
        <f t="shared" si="36"/>
        <v>0000000000</v>
      </c>
      <c r="D577" t="str">
        <f>"5011530"</f>
        <v>5011530</v>
      </c>
      <c r="E577" t="s">
        <v>48</v>
      </c>
      <c r="F577" s="1">
        <v>9268.15</v>
      </c>
      <c r="G577" s="1">
        <v>0</v>
      </c>
      <c r="H577" s="1">
        <v>9268.15</v>
      </c>
    </row>
    <row r="578" spans="1:8" hidden="1" x14ac:dyDescent="0.3">
      <c r="A578">
        <v>14000</v>
      </c>
      <c r="B578" t="str">
        <f t="shared" si="35"/>
        <v>02140</v>
      </c>
      <c r="C578" t="str">
        <f t="shared" si="36"/>
        <v>0000000000</v>
      </c>
      <c r="D578" t="str">
        <f>"5011540"</f>
        <v>5011540</v>
      </c>
      <c r="E578" t="s">
        <v>128</v>
      </c>
      <c r="F578" s="1">
        <v>2621.2600000000002</v>
      </c>
      <c r="G578" s="1">
        <v>0</v>
      </c>
      <c r="H578" s="1">
        <v>2621.2600000000002</v>
      </c>
    </row>
    <row r="579" spans="1:8" hidden="1" x14ac:dyDescent="0.3">
      <c r="A579">
        <v>14000</v>
      </c>
      <c r="B579" t="str">
        <f t="shared" si="35"/>
        <v>02140</v>
      </c>
      <c r="C579" t="str">
        <f t="shared" si="36"/>
        <v>0000000000</v>
      </c>
      <c r="D579" t="str">
        <f>"5011620"</f>
        <v>5011620</v>
      </c>
      <c r="E579" t="s">
        <v>49</v>
      </c>
      <c r="F579" s="1">
        <v>2450.5300000000002</v>
      </c>
      <c r="G579" s="1">
        <v>0</v>
      </c>
      <c r="H579" s="1">
        <v>2450.5300000000002</v>
      </c>
    </row>
    <row r="580" spans="1:8" hidden="1" x14ac:dyDescent="0.3">
      <c r="A580">
        <v>14000</v>
      </c>
      <c r="B580" t="str">
        <f t="shared" si="35"/>
        <v>02140</v>
      </c>
      <c r="C580" t="str">
        <f t="shared" si="36"/>
        <v>0000000000</v>
      </c>
      <c r="D580" t="str">
        <f>"5011660"</f>
        <v>5011660</v>
      </c>
      <c r="E580" t="s">
        <v>50</v>
      </c>
      <c r="F580" s="1">
        <v>8303.7000000000007</v>
      </c>
      <c r="G580" s="1">
        <v>383.38</v>
      </c>
      <c r="H580" s="1">
        <v>8687.08</v>
      </c>
    </row>
    <row r="581" spans="1:8" hidden="1" x14ac:dyDescent="0.3">
      <c r="A581">
        <v>14000</v>
      </c>
      <c r="B581" t="str">
        <f t="shared" si="35"/>
        <v>02140</v>
      </c>
      <c r="C581" t="str">
        <f t="shared" si="36"/>
        <v>0000000000</v>
      </c>
      <c r="D581" t="str">
        <f>"5012120"</f>
        <v>5012120</v>
      </c>
      <c r="E581" t="s">
        <v>52</v>
      </c>
      <c r="F581" s="1">
        <v>0</v>
      </c>
      <c r="G581" s="1">
        <v>-3.5</v>
      </c>
      <c r="H581" s="1">
        <v>-3.5</v>
      </c>
    </row>
    <row r="582" spans="1:8" hidden="1" x14ac:dyDescent="0.3">
      <c r="A582">
        <v>14000</v>
      </c>
      <c r="B582" t="str">
        <f t="shared" si="35"/>
        <v>02140</v>
      </c>
      <c r="C582" t="str">
        <f t="shared" si="36"/>
        <v>0000000000</v>
      </c>
      <c r="D582" t="str">
        <f>"5012140"</f>
        <v>5012140</v>
      </c>
      <c r="E582" t="s">
        <v>53</v>
      </c>
      <c r="F582" s="1">
        <v>8878.41</v>
      </c>
      <c r="G582" s="1">
        <v>1059.01</v>
      </c>
      <c r="H582" s="1">
        <v>9937.42</v>
      </c>
    </row>
    <row r="583" spans="1:8" hidden="1" x14ac:dyDescent="0.3">
      <c r="A583">
        <v>14000</v>
      </c>
      <c r="B583" t="str">
        <f t="shared" si="35"/>
        <v>02140</v>
      </c>
      <c r="C583" t="str">
        <f t="shared" si="36"/>
        <v>0000000000</v>
      </c>
      <c r="D583" t="str">
        <f>"5012150"</f>
        <v>5012150</v>
      </c>
      <c r="E583" t="s">
        <v>54</v>
      </c>
      <c r="F583" s="1">
        <v>556.11</v>
      </c>
      <c r="G583" s="1">
        <v>0</v>
      </c>
      <c r="H583" s="1">
        <v>556.11</v>
      </c>
    </row>
    <row r="584" spans="1:8" hidden="1" x14ac:dyDescent="0.3">
      <c r="A584">
        <v>14000</v>
      </c>
      <c r="B584" t="str">
        <f t="shared" si="35"/>
        <v>02140</v>
      </c>
      <c r="C584" t="str">
        <f t="shared" si="36"/>
        <v>0000000000</v>
      </c>
      <c r="D584" t="str">
        <f>"5012160"</f>
        <v>5012160</v>
      </c>
      <c r="E584" t="s">
        <v>55</v>
      </c>
      <c r="F584" s="1">
        <v>10375.11</v>
      </c>
      <c r="G584" s="1">
        <v>0</v>
      </c>
      <c r="H584" s="1">
        <v>10375.11</v>
      </c>
    </row>
    <row r="585" spans="1:8" hidden="1" x14ac:dyDescent="0.3">
      <c r="A585">
        <v>14000</v>
      </c>
      <c r="B585" t="str">
        <f t="shared" si="35"/>
        <v>02140</v>
      </c>
      <c r="C585" t="str">
        <f t="shared" si="36"/>
        <v>0000000000</v>
      </c>
      <c r="D585" t="str">
        <f>"5012210"</f>
        <v>5012210</v>
      </c>
      <c r="E585" t="s">
        <v>58</v>
      </c>
      <c r="F585" s="1">
        <v>680</v>
      </c>
      <c r="G585" s="1">
        <v>0</v>
      </c>
      <c r="H585" s="1">
        <v>680</v>
      </c>
    </row>
    <row r="586" spans="1:8" hidden="1" x14ac:dyDescent="0.3">
      <c r="A586">
        <v>14000</v>
      </c>
      <c r="B586" t="str">
        <f t="shared" ref="B586:B617" si="37">"02140"</f>
        <v>02140</v>
      </c>
      <c r="C586" t="str">
        <f t="shared" ref="C586:C610" si="38">"0000000000"</f>
        <v>0000000000</v>
      </c>
      <c r="D586" t="str">
        <f>"5012220"</f>
        <v>5012220</v>
      </c>
      <c r="E586" t="s">
        <v>59</v>
      </c>
      <c r="F586" s="1">
        <v>215.95</v>
      </c>
      <c r="G586" s="1">
        <v>0</v>
      </c>
      <c r="H586" s="1">
        <v>215.95</v>
      </c>
    </row>
    <row r="587" spans="1:8" hidden="1" x14ac:dyDescent="0.3">
      <c r="A587">
        <v>14000</v>
      </c>
      <c r="B587" t="str">
        <f t="shared" si="37"/>
        <v>02140</v>
      </c>
      <c r="C587" t="str">
        <f t="shared" si="38"/>
        <v>0000000000</v>
      </c>
      <c r="D587" t="str">
        <f>"5012240"</f>
        <v>5012240</v>
      </c>
      <c r="E587" t="s">
        <v>60</v>
      </c>
      <c r="F587" s="1">
        <v>299</v>
      </c>
      <c r="G587" s="1">
        <v>0</v>
      </c>
      <c r="H587" s="1">
        <v>299</v>
      </c>
    </row>
    <row r="588" spans="1:8" hidden="1" x14ac:dyDescent="0.3">
      <c r="A588">
        <v>14000</v>
      </c>
      <c r="B588" t="str">
        <f t="shared" si="37"/>
        <v>02140</v>
      </c>
      <c r="C588" t="str">
        <f t="shared" si="38"/>
        <v>0000000000</v>
      </c>
      <c r="D588" t="str">
        <f>"5012420"</f>
        <v>5012420</v>
      </c>
      <c r="E588" t="s">
        <v>129</v>
      </c>
      <c r="F588" s="1">
        <v>55198.05</v>
      </c>
      <c r="G588" s="1">
        <v>5566.16</v>
      </c>
      <c r="H588" s="1">
        <v>60764.21</v>
      </c>
    </row>
    <row r="589" spans="1:8" hidden="1" x14ac:dyDescent="0.3">
      <c r="A589">
        <v>14000</v>
      </c>
      <c r="B589" t="str">
        <f t="shared" si="37"/>
        <v>02140</v>
      </c>
      <c r="C589" t="str">
        <f t="shared" si="38"/>
        <v>0000000000</v>
      </c>
      <c r="D589" t="str">
        <f>"5012470"</f>
        <v>5012470</v>
      </c>
      <c r="E589" t="s">
        <v>130</v>
      </c>
      <c r="F589" s="1">
        <v>250</v>
      </c>
      <c r="G589" s="1">
        <v>0</v>
      </c>
      <c r="H589" s="1">
        <v>250</v>
      </c>
    </row>
    <row r="590" spans="1:8" hidden="1" x14ac:dyDescent="0.3">
      <c r="A590">
        <v>14000</v>
      </c>
      <c r="B590" t="str">
        <f t="shared" si="37"/>
        <v>02140</v>
      </c>
      <c r="C590" t="str">
        <f t="shared" si="38"/>
        <v>0000000000</v>
      </c>
      <c r="D590" t="str">
        <f>"5012520"</f>
        <v>5012520</v>
      </c>
      <c r="E590" t="s">
        <v>63</v>
      </c>
      <c r="F590" s="1">
        <v>250.9</v>
      </c>
      <c r="G590" s="1">
        <v>0</v>
      </c>
      <c r="H590" s="1">
        <v>250.9</v>
      </c>
    </row>
    <row r="591" spans="1:8" hidden="1" x14ac:dyDescent="0.3">
      <c r="A591">
        <v>14000</v>
      </c>
      <c r="B591" t="str">
        <f t="shared" si="37"/>
        <v>02140</v>
      </c>
      <c r="C591" t="str">
        <f t="shared" si="38"/>
        <v>0000000000</v>
      </c>
      <c r="D591" t="str">
        <f>"5012670"</f>
        <v>5012670</v>
      </c>
      <c r="E591" t="s">
        <v>67</v>
      </c>
      <c r="F591" s="1">
        <v>228650</v>
      </c>
      <c r="G591" s="1">
        <v>20500</v>
      </c>
      <c r="H591" s="1">
        <v>249150</v>
      </c>
    </row>
    <row r="592" spans="1:8" hidden="1" x14ac:dyDescent="0.3">
      <c r="A592">
        <v>14000</v>
      </c>
      <c r="B592" t="str">
        <f t="shared" si="37"/>
        <v>02140</v>
      </c>
      <c r="C592" t="str">
        <f t="shared" si="38"/>
        <v>0000000000</v>
      </c>
      <c r="D592" t="str">
        <f>"5012730"</f>
        <v>5012730</v>
      </c>
      <c r="E592" t="s">
        <v>68</v>
      </c>
      <c r="F592" s="1">
        <v>182920.9</v>
      </c>
      <c r="G592" s="1">
        <v>37093.35</v>
      </c>
      <c r="H592" s="1">
        <v>220014.25</v>
      </c>
    </row>
    <row r="593" spans="1:8" hidden="1" x14ac:dyDescent="0.3">
      <c r="A593">
        <v>14000</v>
      </c>
      <c r="B593" t="str">
        <f t="shared" si="37"/>
        <v>02140</v>
      </c>
      <c r="C593" t="str">
        <f t="shared" si="38"/>
        <v>0000000000</v>
      </c>
      <c r="D593" t="str">
        <f>"5012780"</f>
        <v>5012780</v>
      </c>
      <c r="E593" t="s">
        <v>72</v>
      </c>
      <c r="F593" s="1">
        <v>43255.51</v>
      </c>
      <c r="G593" s="1">
        <v>57.9</v>
      </c>
      <c r="H593" s="1">
        <v>43313.41</v>
      </c>
    </row>
    <row r="594" spans="1:8" hidden="1" x14ac:dyDescent="0.3">
      <c r="A594">
        <v>14000</v>
      </c>
      <c r="B594" t="str">
        <f t="shared" si="37"/>
        <v>02140</v>
      </c>
      <c r="C594" t="str">
        <f t="shared" si="38"/>
        <v>0000000000</v>
      </c>
      <c r="D594" t="str">
        <f>"5012830"</f>
        <v>5012830</v>
      </c>
      <c r="E594" t="s">
        <v>74</v>
      </c>
      <c r="F594" s="1">
        <v>140</v>
      </c>
      <c r="G594" s="1">
        <v>0</v>
      </c>
      <c r="H594" s="1">
        <v>140</v>
      </c>
    </row>
    <row r="595" spans="1:8" hidden="1" x14ac:dyDescent="0.3">
      <c r="A595">
        <v>14000</v>
      </c>
      <c r="B595" t="str">
        <f t="shared" si="37"/>
        <v>02140</v>
      </c>
      <c r="C595" t="str">
        <f t="shared" si="38"/>
        <v>0000000000</v>
      </c>
      <c r="D595" t="str">
        <f>"5012840"</f>
        <v>5012840</v>
      </c>
      <c r="E595" t="s">
        <v>75</v>
      </c>
      <c r="F595" s="1">
        <v>13423.65</v>
      </c>
      <c r="G595" s="1">
        <v>842.3</v>
      </c>
      <c r="H595" s="1">
        <v>14265.95</v>
      </c>
    </row>
    <row r="596" spans="1:8" hidden="1" x14ac:dyDescent="0.3">
      <c r="A596">
        <v>14000</v>
      </c>
      <c r="B596" t="str">
        <f t="shared" si="37"/>
        <v>02140</v>
      </c>
      <c r="C596" t="str">
        <f t="shared" si="38"/>
        <v>0000000000</v>
      </c>
      <c r="D596" t="str">
        <f>"5013090"</f>
        <v>5013090</v>
      </c>
      <c r="E596" t="s">
        <v>78</v>
      </c>
      <c r="F596" s="1">
        <v>0</v>
      </c>
      <c r="G596" s="1">
        <v>0</v>
      </c>
      <c r="H596" s="1">
        <v>0</v>
      </c>
    </row>
    <row r="597" spans="1:8" hidden="1" x14ac:dyDescent="0.3">
      <c r="A597">
        <v>14000</v>
      </c>
      <c r="B597" t="str">
        <f t="shared" si="37"/>
        <v>02140</v>
      </c>
      <c r="C597" t="str">
        <f t="shared" si="38"/>
        <v>0000000000</v>
      </c>
      <c r="D597" t="str">
        <f>"5013110"</f>
        <v>5013110</v>
      </c>
      <c r="E597" t="s">
        <v>79</v>
      </c>
      <c r="F597" s="1">
        <v>0</v>
      </c>
      <c r="G597" s="1">
        <v>0</v>
      </c>
      <c r="H597" s="1">
        <v>0</v>
      </c>
    </row>
    <row r="598" spans="1:8" hidden="1" x14ac:dyDescent="0.3">
      <c r="A598">
        <v>14000</v>
      </c>
      <c r="B598" t="str">
        <f t="shared" si="37"/>
        <v>02140</v>
      </c>
      <c r="C598" t="str">
        <f t="shared" si="38"/>
        <v>0000000000</v>
      </c>
      <c r="D598" t="str">
        <f>"5013120"</f>
        <v>5013120</v>
      </c>
      <c r="E598" t="s">
        <v>80</v>
      </c>
      <c r="F598" s="1">
        <v>2410.0500000000002</v>
      </c>
      <c r="G598" s="1">
        <v>228.9</v>
      </c>
      <c r="H598" s="1">
        <v>2638.95</v>
      </c>
    </row>
    <row r="599" spans="1:8" hidden="1" x14ac:dyDescent="0.3">
      <c r="A599">
        <v>14000</v>
      </c>
      <c r="B599" t="str">
        <f t="shared" si="37"/>
        <v>02140</v>
      </c>
      <c r="C599" t="str">
        <f t="shared" si="38"/>
        <v>0000000000</v>
      </c>
      <c r="D599" t="str">
        <f>"5013130"</f>
        <v>5013130</v>
      </c>
      <c r="E599" t="s">
        <v>81</v>
      </c>
      <c r="F599" s="1">
        <v>389.53</v>
      </c>
      <c r="G599" s="1">
        <v>0</v>
      </c>
      <c r="H599" s="1">
        <v>389.53</v>
      </c>
    </row>
    <row r="600" spans="1:8" hidden="1" x14ac:dyDescent="0.3">
      <c r="A600">
        <v>14000</v>
      </c>
      <c r="B600" t="str">
        <f t="shared" si="37"/>
        <v>02140</v>
      </c>
      <c r="C600" t="str">
        <f t="shared" si="38"/>
        <v>0000000000</v>
      </c>
      <c r="D600" t="str">
        <f>"5013650"</f>
        <v>5013650</v>
      </c>
      <c r="E600" t="s">
        <v>83</v>
      </c>
      <c r="F600" s="1">
        <v>11.05</v>
      </c>
      <c r="G600" s="1">
        <v>0</v>
      </c>
      <c r="H600" s="1">
        <v>11.05</v>
      </c>
    </row>
    <row r="601" spans="1:8" hidden="1" x14ac:dyDescent="0.3">
      <c r="A601">
        <v>14000</v>
      </c>
      <c r="B601" t="str">
        <f t="shared" si="37"/>
        <v>02140</v>
      </c>
      <c r="C601" t="str">
        <f t="shared" si="38"/>
        <v>0000000000</v>
      </c>
      <c r="D601" t="str">
        <f>"5015380"</f>
        <v>5015380</v>
      </c>
      <c r="E601" t="s">
        <v>91</v>
      </c>
      <c r="F601" s="1">
        <v>73043.179999999993</v>
      </c>
      <c r="G601" s="1">
        <v>0</v>
      </c>
      <c r="H601" s="1">
        <v>73043.179999999993</v>
      </c>
    </row>
    <row r="602" spans="1:8" hidden="1" x14ac:dyDescent="0.3">
      <c r="A602">
        <v>14000</v>
      </c>
      <c r="B602" t="str">
        <f t="shared" si="37"/>
        <v>02140</v>
      </c>
      <c r="C602" t="str">
        <f t="shared" si="38"/>
        <v>0000000000</v>
      </c>
      <c r="D602" t="str">
        <f>"5015410"</f>
        <v>5015410</v>
      </c>
      <c r="E602" t="s">
        <v>93</v>
      </c>
      <c r="F602" s="1">
        <v>61029.99</v>
      </c>
      <c r="G602" s="1">
        <v>349.87</v>
      </c>
      <c r="H602" s="1">
        <v>61379.86</v>
      </c>
    </row>
    <row r="603" spans="1:8" hidden="1" x14ac:dyDescent="0.3">
      <c r="A603">
        <v>14000</v>
      </c>
      <c r="B603" t="str">
        <f t="shared" si="37"/>
        <v>02140</v>
      </c>
      <c r="C603" t="str">
        <f t="shared" si="38"/>
        <v>0000000000</v>
      </c>
      <c r="D603" t="str">
        <f>"5015450"</f>
        <v>5015450</v>
      </c>
      <c r="E603" t="s">
        <v>94</v>
      </c>
      <c r="F603" s="1">
        <v>539</v>
      </c>
      <c r="G603" s="1">
        <v>49</v>
      </c>
      <c r="H603" s="1">
        <v>588</v>
      </c>
    </row>
    <row r="604" spans="1:8" hidden="1" x14ac:dyDescent="0.3">
      <c r="A604">
        <v>14000</v>
      </c>
      <c r="B604" t="str">
        <f t="shared" si="37"/>
        <v>02140</v>
      </c>
      <c r="C604" t="str">
        <f t="shared" si="38"/>
        <v>0000000000</v>
      </c>
      <c r="D604" t="str">
        <f>"5022170"</f>
        <v>5022170</v>
      </c>
      <c r="E604" t="s">
        <v>99</v>
      </c>
      <c r="F604" s="1">
        <v>439</v>
      </c>
      <c r="G604" s="1">
        <v>0</v>
      </c>
      <c r="H604" s="1">
        <v>439</v>
      </c>
    </row>
    <row r="605" spans="1:8" hidden="1" x14ac:dyDescent="0.3">
      <c r="A605">
        <v>14000</v>
      </c>
      <c r="B605" t="str">
        <f t="shared" si="37"/>
        <v>02140</v>
      </c>
      <c r="C605" t="str">
        <f t="shared" si="38"/>
        <v>0000000000</v>
      </c>
      <c r="D605" t="str">
        <f>"5022180"</f>
        <v>5022180</v>
      </c>
      <c r="E605" t="s">
        <v>100</v>
      </c>
      <c r="F605" s="1">
        <v>149.9</v>
      </c>
      <c r="G605" s="1">
        <v>0</v>
      </c>
      <c r="H605" s="1">
        <v>149.9</v>
      </c>
    </row>
    <row r="606" spans="1:8" hidden="1" x14ac:dyDescent="0.3">
      <c r="A606">
        <v>14000</v>
      </c>
      <c r="B606" t="str">
        <f t="shared" si="37"/>
        <v>02140</v>
      </c>
      <c r="C606" t="str">
        <f t="shared" si="38"/>
        <v>0000000000</v>
      </c>
      <c r="D606" t="str">
        <f>"5022240"</f>
        <v>5022240</v>
      </c>
      <c r="E606" t="s">
        <v>101</v>
      </c>
      <c r="F606" s="1">
        <v>345.52</v>
      </c>
      <c r="G606" s="1">
        <v>0</v>
      </c>
      <c r="H606" s="1">
        <v>345.52</v>
      </c>
    </row>
    <row r="607" spans="1:8" hidden="1" x14ac:dyDescent="0.3">
      <c r="A607">
        <v>14000</v>
      </c>
      <c r="B607" t="str">
        <f t="shared" si="37"/>
        <v>02140</v>
      </c>
      <c r="C607" t="str">
        <f t="shared" si="38"/>
        <v>0000000000</v>
      </c>
      <c r="D607" t="str">
        <f>"5022320"</f>
        <v>5022320</v>
      </c>
      <c r="E607" t="s">
        <v>103</v>
      </c>
      <c r="F607" s="1">
        <v>0</v>
      </c>
      <c r="G607" s="1">
        <v>0</v>
      </c>
      <c r="H607" s="1">
        <v>0</v>
      </c>
    </row>
    <row r="608" spans="1:8" hidden="1" x14ac:dyDescent="0.3">
      <c r="A608">
        <v>14000</v>
      </c>
      <c r="B608" t="str">
        <f t="shared" si="37"/>
        <v>02140</v>
      </c>
      <c r="C608" t="str">
        <f t="shared" si="38"/>
        <v>0000000000</v>
      </c>
      <c r="D608" t="str">
        <f>"5022330"</f>
        <v>5022330</v>
      </c>
      <c r="E608" t="s">
        <v>104</v>
      </c>
      <c r="F608" s="1">
        <v>54.34</v>
      </c>
      <c r="G608" s="1">
        <v>0</v>
      </c>
      <c r="H608" s="1">
        <v>54.34</v>
      </c>
    </row>
    <row r="609" spans="1:8" hidden="1" x14ac:dyDescent="0.3">
      <c r="A609">
        <v>14000</v>
      </c>
      <c r="B609" t="str">
        <f t="shared" si="37"/>
        <v>02140</v>
      </c>
      <c r="C609" t="str">
        <f t="shared" si="38"/>
        <v>0000000000</v>
      </c>
      <c r="D609" t="str">
        <f>"609820"</f>
        <v>609820</v>
      </c>
      <c r="E609" t="s">
        <v>131</v>
      </c>
      <c r="F609" s="1">
        <v>-646569.71</v>
      </c>
      <c r="G609" s="1">
        <v>0</v>
      </c>
      <c r="H609" s="1">
        <v>-646569.71</v>
      </c>
    </row>
    <row r="610" spans="1:8" hidden="1" x14ac:dyDescent="0.3">
      <c r="A610">
        <v>14000</v>
      </c>
      <c r="B610" t="str">
        <f t="shared" si="37"/>
        <v>02140</v>
      </c>
      <c r="C610" t="str">
        <f t="shared" si="38"/>
        <v>0000000000</v>
      </c>
      <c r="D610" t="str">
        <f>"609870"</f>
        <v>609870</v>
      </c>
      <c r="E610" t="s">
        <v>132</v>
      </c>
      <c r="F610" s="1">
        <v>0</v>
      </c>
      <c r="G610" s="1">
        <v>56351</v>
      </c>
      <c r="H610" s="1">
        <v>56351</v>
      </c>
    </row>
    <row r="611" spans="1:8" hidden="1" x14ac:dyDescent="0.3">
      <c r="A611">
        <v>14000</v>
      </c>
      <c r="B611" t="str">
        <f t="shared" si="37"/>
        <v>02140</v>
      </c>
      <c r="C611" t="str">
        <f>"CJS46800"</f>
        <v>CJS46800</v>
      </c>
      <c r="D611" t="str">
        <f>"101010"</f>
        <v>101010</v>
      </c>
      <c r="E611" t="s">
        <v>27</v>
      </c>
      <c r="F611" s="1">
        <v>0</v>
      </c>
      <c r="G611" s="1">
        <v>0</v>
      </c>
      <c r="H611" s="1">
        <v>0</v>
      </c>
    </row>
    <row r="612" spans="1:8" hidden="1" x14ac:dyDescent="0.3">
      <c r="A612">
        <v>14000</v>
      </c>
      <c r="B612" t="str">
        <f t="shared" si="37"/>
        <v>02140</v>
      </c>
      <c r="C612" t="str">
        <f>"CJS46901"</f>
        <v>CJS46901</v>
      </c>
      <c r="D612" t="str">
        <f>"101010"</f>
        <v>101010</v>
      </c>
      <c r="E612" t="s">
        <v>27</v>
      </c>
      <c r="F612" s="1">
        <v>0</v>
      </c>
      <c r="G612" s="1">
        <v>0</v>
      </c>
      <c r="H612" s="1">
        <v>0</v>
      </c>
    </row>
    <row r="613" spans="1:8" hidden="1" x14ac:dyDescent="0.3">
      <c r="A613">
        <v>14000</v>
      </c>
      <c r="B613" t="str">
        <f t="shared" si="37"/>
        <v>02140</v>
      </c>
      <c r="C613" t="str">
        <f>"CJS46964"</f>
        <v>CJS46964</v>
      </c>
      <c r="D613" t="str">
        <f>"101010"</f>
        <v>101010</v>
      </c>
      <c r="E613" t="s">
        <v>27</v>
      </c>
      <c r="F613" s="1">
        <v>0</v>
      </c>
      <c r="G613" s="1">
        <v>0</v>
      </c>
      <c r="H613" s="1">
        <v>0</v>
      </c>
    </row>
    <row r="614" spans="1:8" hidden="1" x14ac:dyDescent="0.3">
      <c r="A614">
        <v>14000</v>
      </c>
      <c r="B614" t="str">
        <f t="shared" si="37"/>
        <v>02140</v>
      </c>
      <c r="C614" t="str">
        <f>"CJS46965"</f>
        <v>CJS46965</v>
      </c>
      <c r="D614" t="str">
        <f>"101010"</f>
        <v>101010</v>
      </c>
      <c r="E614" t="s">
        <v>27</v>
      </c>
      <c r="F614" s="1">
        <v>-338.24</v>
      </c>
      <c r="G614" s="1">
        <v>0</v>
      </c>
      <c r="H614" s="1">
        <v>-338.24</v>
      </c>
    </row>
    <row r="615" spans="1:8" hidden="1" x14ac:dyDescent="0.3">
      <c r="A615">
        <v>14000</v>
      </c>
      <c r="B615" t="str">
        <f t="shared" si="37"/>
        <v>02140</v>
      </c>
      <c r="C615" t="str">
        <f>"CJS46965"</f>
        <v>CJS46965</v>
      </c>
      <c r="D615" t="str">
        <f>"308000"</f>
        <v>308000</v>
      </c>
      <c r="E615" t="s">
        <v>120</v>
      </c>
      <c r="F615" s="1">
        <v>338.24</v>
      </c>
      <c r="G615" s="1">
        <v>0</v>
      </c>
      <c r="H615" s="1">
        <v>338.24</v>
      </c>
    </row>
    <row r="616" spans="1:8" hidden="1" x14ac:dyDescent="0.3">
      <c r="A616">
        <v>14000</v>
      </c>
      <c r="B616" t="str">
        <f t="shared" si="37"/>
        <v>02140</v>
      </c>
      <c r="C616" t="str">
        <f>"CJS46967"</f>
        <v>CJS46967</v>
      </c>
      <c r="D616" t="str">
        <f>"101010"</f>
        <v>101010</v>
      </c>
      <c r="E616" t="s">
        <v>27</v>
      </c>
      <c r="F616" s="1">
        <v>-1497.96</v>
      </c>
      <c r="G616" s="1">
        <v>0</v>
      </c>
      <c r="H616" s="1">
        <v>-1497.96</v>
      </c>
    </row>
    <row r="617" spans="1:8" hidden="1" x14ac:dyDescent="0.3">
      <c r="A617">
        <v>14000</v>
      </c>
      <c r="B617" t="str">
        <f t="shared" si="37"/>
        <v>02140</v>
      </c>
      <c r="C617" t="str">
        <f>"CJS46967"</f>
        <v>CJS46967</v>
      </c>
      <c r="D617" t="str">
        <f>"308000"</f>
        <v>308000</v>
      </c>
      <c r="E617" t="s">
        <v>120</v>
      </c>
      <c r="F617" s="1">
        <v>1497.96</v>
      </c>
      <c r="G617" s="1">
        <v>0</v>
      </c>
      <c r="H617" s="1">
        <v>1497.96</v>
      </c>
    </row>
    <row r="618" spans="1:8" hidden="1" x14ac:dyDescent="0.3">
      <c r="A618">
        <v>14000</v>
      </c>
      <c r="B618" t="str">
        <f t="shared" ref="B618:B649" si="39">"02140"</f>
        <v>02140</v>
      </c>
      <c r="C618" t="str">
        <f>"CJS46970"</f>
        <v>CJS46970</v>
      </c>
      <c r="D618" t="str">
        <f>"101010"</f>
        <v>101010</v>
      </c>
      <c r="E618" t="s">
        <v>27</v>
      </c>
      <c r="F618" s="1">
        <v>0</v>
      </c>
      <c r="G618" s="1">
        <v>0</v>
      </c>
      <c r="H618" s="1">
        <v>0</v>
      </c>
    </row>
    <row r="619" spans="1:8" hidden="1" x14ac:dyDescent="0.3">
      <c r="A619">
        <v>14000</v>
      </c>
      <c r="B619" t="str">
        <f t="shared" si="39"/>
        <v>02140</v>
      </c>
      <c r="C619" t="str">
        <f>"CJS46970"</f>
        <v>CJS46970</v>
      </c>
      <c r="D619" t="str">
        <f>"308000"</f>
        <v>308000</v>
      </c>
      <c r="E619" t="s">
        <v>120</v>
      </c>
      <c r="F619" s="1">
        <v>0</v>
      </c>
      <c r="G619" s="1">
        <v>0</v>
      </c>
      <c r="H619" s="1">
        <v>0</v>
      </c>
    </row>
    <row r="620" spans="1:8" hidden="1" x14ac:dyDescent="0.3">
      <c r="A620">
        <v>14000</v>
      </c>
      <c r="B620" t="str">
        <f t="shared" si="39"/>
        <v>02140</v>
      </c>
      <c r="C620" t="str">
        <f>"CJS47501"</f>
        <v>CJS47501</v>
      </c>
      <c r="D620" t="str">
        <f>"101010"</f>
        <v>101010</v>
      </c>
      <c r="E620" t="s">
        <v>27</v>
      </c>
      <c r="F620" s="1">
        <v>0</v>
      </c>
      <c r="G620" s="1">
        <v>0</v>
      </c>
      <c r="H620" s="1">
        <v>0</v>
      </c>
    </row>
    <row r="621" spans="1:8" hidden="1" x14ac:dyDescent="0.3">
      <c r="A621">
        <v>14000</v>
      </c>
      <c r="B621" t="str">
        <f t="shared" si="39"/>
        <v>02140</v>
      </c>
      <c r="C621" t="str">
        <f>"CJS47502"</f>
        <v>CJS47502</v>
      </c>
      <c r="D621" t="str">
        <f>"101010"</f>
        <v>101010</v>
      </c>
      <c r="E621" t="s">
        <v>27</v>
      </c>
      <c r="F621" s="1">
        <v>0</v>
      </c>
      <c r="G621" s="1">
        <v>0</v>
      </c>
      <c r="H621" s="1">
        <v>0</v>
      </c>
    </row>
    <row r="622" spans="1:8" hidden="1" x14ac:dyDescent="0.3">
      <c r="A622">
        <v>14000</v>
      </c>
      <c r="B622" t="str">
        <f t="shared" si="39"/>
        <v>02140</v>
      </c>
      <c r="C622" t="str">
        <f>"CJS48016"</f>
        <v>CJS48016</v>
      </c>
      <c r="D622" t="str">
        <f>"101010"</f>
        <v>101010</v>
      </c>
      <c r="E622" t="s">
        <v>27</v>
      </c>
      <c r="F622" s="1">
        <v>0</v>
      </c>
      <c r="G622" s="1">
        <v>0</v>
      </c>
      <c r="H622" s="1">
        <v>0</v>
      </c>
    </row>
    <row r="623" spans="1:8" hidden="1" x14ac:dyDescent="0.3">
      <c r="A623">
        <v>14000</v>
      </c>
      <c r="B623" t="str">
        <f t="shared" si="39"/>
        <v>02140</v>
      </c>
      <c r="C623" t="str">
        <f>"CJS48017"</f>
        <v>CJS48017</v>
      </c>
      <c r="D623" t="str">
        <f>"101010"</f>
        <v>101010</v>
      </c>
      <c r="E623" t="s">
        <v>27</v>
      </c>
      <c r="F623" s="1">
        <v>1735.93</v>
      </c>
      <c r="G623" s="1">
        <v>0</v>
      </c>
      <c r="H623" s="1">
        <v>1735.93</v>
      </c>
    </row>
    <row r="624" spans="1:8" hidden="1" x14ac:dyDescent="0.3">
      <c r="A624">
        <v>14000</v>
      </c>
      <c r="B624" t="str">
        <f t="shared" si="39"/>
        <v>02140</v>
      </c>
      <c r="C624" t="str">
        <f>"CJS48017"</f>
        <v>CJS48017</v>
      </c>
      <c r="D624" t="str">
        <f>"308000"</f>
        <v>308000</v>
      </c>
      <c r="E624" t="s">
        <v>120</v>
      </c>
      <c r="F624" s="1">
        <v>-1735.93</v>
      </c>
      <c r="G624" s="1">
        <v>0</v>
      </c>
      <c r="H624" s="1">
        <v>-1735.93</v>
      </c>
    </row>
    <row r="625" spans="1:8" hidden="1" x14ac:dyDescent="0.3">
      <c r="A625">
        <v>14000</v>
      </c>
      <c r="B625" t="str">
        <f t="shared" si="39"/>
        <v>02140</v>
      </c>
      <c r="C625" t="str">
        <f>"CJS48018"</f>
        <v>CJS48018</v>
      </c>
      <c r="D625" t="str">
        <f>"101010"</f>
        <v>101010</v>
      </c>
      <c r="E625" t="s">
        <v>27</v>
      </c>
      <c r="F625" s="1">
        <v>0</v>
      </c>
      <c r="G625" s="1">
        <v>0</v>
      </c>
      <c r="H625" s="1">
        <v>0</v>
      </c>
    </row>
    <row r="626" spans="1:8" hidden="1" x14ac:dyDescent="0.3">
      <c r="A626">
        <v>14000</v>
      </c>
      <c r="B626" t="str">
        <f t="shared" si="39"/>
        <v>02140</v>
      </c>
      <c r="C626" t="str">
        <f>"CJS48018"</f>
        <v>CJS48018</v>
      </c>
      <c r="D626" t="str">
        <f>"308000"</f>
        <v>308000</v>
      </c>
      <c r="E626" t="s">
        <v>120</v>
      </c>
      <c r="F626" s="1">
        <v>0</v>
      </c>
      <c r="G626" s="1">
        <v>0</v>
      </c>
      <c r="H626" s="1">
        <v>0</v>
      </c>
    </row>
    <row r="627" spans="1:8" hidden="1" x14ac:dyDescent="0.3">
      <c r="A627">
        <v>14000</v>
      </c>
      <c r="B627" t="str">
        <f t="shared" si="39"/>
        <v>02140</v>
      </c>
      <c r="C627" t="str">
        <f>"CJS48019"</f>
        <v>CJS48019</v>
      </c>
      <c r="D627" t="str">
        <f>"101010"</f>
        <v>101010</v>
      </c>
      <c r="E627" t="s">
        <v>27</v>
      </c>
      <c r="F627" s="1">
        <v>5423.95</v>
      </c>
      <c r="G627" s="1">
        <v>0</v>
      </c>
      <c r="H627" s="1">
        <v>5423.95</v>
      </c>
    </row>
    <row r="628" spans="1:8" hidden="1" x14ac:dyDescent="0.3">
      <c r="A628">
        <v>14000</v>
      </c>
      <c r="B628" t="str">
        <f t="shared" si="39"/>
        <v>02140</v>
      </c>
      <c r="C628" t="str">
        <f>"CJS48019"</f>
        <v>CJS48019</v>
      </c>
      <c r="D628" t="str">
        <f>"308000"</f>
        <v>308000</v>
      </c>
      <c r="E628" t="s">
        <v>120</v>
      </c>
      <c r="F628" s="1">
        <v>-5423.95</v>
      </c>
      <c r="G628" s="1">
        <v>0</v>
      </c>
      <c r="H628" s="1">
        <v>-5423.95</v>
      </c>
    </row>
    <row r="629" spans="1:8" hidden="1" x14ac:dyDescent="0.3">
      <c r="A629">
        <v>14000</v>
      </c>
      <c r="B629" t="str">
        <f t="shared" si="39"/>
        <v>02140</v>
      </c>
      <c r="C629" t="str">
        <f>"CJS48021"</f>
        <v>CJS48021</v>
      </c>
      <c r="D629" t="str">
        <f>"101010"</f>
        <v>101010</v>
      </c>
      <c r="E629" t="s">
        <v>27</v>
      </c>
      <c r="F629" s="1">
        <v>0</v>
      </c>
      <c r="G629" s="1">
        <v>0</v>
      </c>
      <c r="H629" s="1">
        <v>0</v>
      </c>
    </row>
    <row r="630" spans="1:8" hidden="1" x14ac:dyDescent="0.3">
      <c r="A630">
        <v>14000</v>
      </c>
      <c r="B630" t="str">
        <f t="shared" si="39"/>
        <v>02140</v>
      </c>
      <c r="C630" t="str">
        <f>"CJS48021"</f>
        <v>CJS48021</v>
      </c>
      <c r="D630" t="str">
        <f>"308000"</f>
        <v>308000</v>
      </c>
      <c r="E630" t="s">
        <v>120</v>
      </c>
      <c r="F630" s="1">
        <v>0</v>
      </c>
      <c r="G630" s="1">
        <v>0</v>
      </c>
      <c r="H630" s="1">
        <v>0</v>
      </c>
    </row>
    <row r="631" spans="1:8" hidden="1" x14ac:dyDescent="0.3">
      <c r="A631">
        <v>14000</v>
      </c>
      <c r="B631" t="str">
        <f t="shared" si="39"/>
        <v>02140</v>
      </c>
      <c r="C631" t="str">
        <f>"CJS48024"</f>
        <v>CJS48024</v>
      </c>
      <c r="D631" t="str">
        <f>"101010"</f>
        <v>101010</v>
      </c>
      <c r="E631" t="s">
        <v>27</v>
      </c>
      <c r="F631" s="1">
        <v>0</v>
      </c>
      <c r="G631" s="1">
        <v>0</v>
      </c>
      <c r="H631" s="1">
        <v>0</v>
      </c>
    </row>
    <row r="632" spans="1:8" hidden="1" x14ac:dyDescent="0.3">
      <c r="A632">
        <v>14000</v>
      </c>
      <c r="B632" t="str">
        <f t="shared" si="39"/>
        <v>02140</v>
      </c>
      <c r="C632" t="str">
        <f>"CJS48032"</f>
        <v>CJS48032</v>
      </c>
      <c r="D632" t="str">
        <f>"101010"</f>
        <v>101010</v>
      </c>
      <c r="E632" t="s">
        <v>27</v>
      </c>
      <c r="F632" s="1">
        <v>0</v>
      </c>
      <c r="G632" s="1">
        <v>0</v>
      </c>
      <c r="H632" s="1">
        <v>0</v>
      </c>
    </row>
    <row r="633" spans="1:8" hidden="1" x14ac:dyDescent="0.3">
      <c r="A633">
        <v>14000</v>
      </c>
      <c r="B633" t="str">
        <f t="shared" si="39"/>
        <v>02140</v>
      </c>
      <c r="C633" t="str">
        <f>"CJS48033"</f>
        <v>CJS48033</v>
      </c>
      <c r="D633" t="str">
        <f>"101010"</f>
        <v>101010</v>
      </c>
      <c r="E633" t="s">
        <v>27</v>
      </c>
      <c r="F633" s="1">
        <v>0</v>
      </c>
      <c r="G633" s="1">
        <v>0</v>
      </c>
      <c r="H633" s="1">
        <v>0</v>
      </c>
    </row>
    <row r="634" spans="1:8" hidden="1" x14ac:dyDescent="0.3">
      <c r="A634">
        <v>14000</v>
      </c>
      <c r="B634" t="str">
        <f t="shared" si="39"/>
        <v>02140</v>
      </c>
      <c r="C634" t="str">
        <f>"CJS48034"</f>
        <v>CJS48034</v>
      </c>
      <c r="D634" t="str">
        <f>"101010"</f>
        <v>101010</v>
      </c>
      <c r="E634" t="s">
        <v>27</v>
      </c>
      <c r="F634" s="1">
        <v>7798.7</v>
      </c>
      <c r="G634" s="1">
        <v>0</v>
      </c>
      <c r="H634" s="1">
        <v>7798.7</v>
      </c>
    </row>
    <row r="635" spans="1:8" hidden="1" x14ac:dyDescent="0.3">
      <c r="A635">
        <v>14000</v>
      </c>
      <c r="B635" t="str">
        <f t="shared" si="39"/>
        <v>02140</v>
      </c>
      <c r="C635" t="str">
        <f>"CJS48034"</f>
        <v>CJS48034</v>
      </c>
      <c r="D635" t="str">
        <f>"308000"</f>
        <v>308000</v>
      </c>
      <c r="E635" t="s">
        <v>120</v>
      </c>
      <c r="F635" s="1">
        <v>-7798.7</v>
      </c>
      <c r="G635" s="1">
        <v>0</v>
      </c>
      <c r="H635" s="1">
        <v>-7798.7</v>
      </c>
    </row>
    <row r="636" spans="1:8" hidden="1" x14ac:dyDescent="0.3">
      <c r="A636">
        <v>14000</v>
      </c>
      <c r="B636" t="str">
        <f t="shared" si="39"/>
        <v>02140</v>
      </c>
      <c r="C636" t="str">
        <f>"CJS48036"</f>
        <v>CJS48036</v>
      </c>
      <c r="D636" t="str">
        <f>"101010"</f>
        <v>101010</v>
      </c>
      <c r="E636" t="s">
        <v>27</v>
      </c>
      <c r="F636" s="1">
        <v>1362.9</v>
      </c>
      <c r="G636" s="1">
        <v>0</v>
      </c>
      <c r="H636" s="1">
        <v>1362.9</v>
      </c>
    </row>
    <row r="637" spans="1:8" hidden="1" x14ac:dyDescent="0.3">
      <c r="A637">
        <v>14000</v>
      </c>
      <c r="B637" t="str">
        <f t="shared" si="39"/>
        <v>02140</v>
      </c>
      <c r="C637" t="str">
        <f>"CJS48036"</f>
        <v>CJS48036</v>
      </c>
      <c r="D637" t="str">
        <f>"308000"</f>
        <v>308000</v>
      </c>
      <c r="E637" t="s">
        <v>120</v>
      </c>
      <c r="F637" s="1">
        <v>-1362.9</v>
      </c>
      <c r="G637" s="1">
        <v>0</v>
      </c>
      <c r="H637" s="1">
        <v>-1362.9</v>
      </c>
    </row>
    <row r="638" spans="1:8" hidden="1" x14ac:dyDescent="0.3">
      <c r="A638">
        <v>14000</v>
      </c>
      <c r="B638" t="str">
        <f t="shared" si="39"/>
        <v>02140</v>
      </c>
      <c r="C638" t="str">
        <f>"CJS48037"</f>
        <v>CJS48037</v>
      </c>
      <c r="D638" t="str">
        <f>"101010"</f>
        <v>101010</v>
      </c>
      <c r="E638" t="s">
        <v>27</v>
      </c>
      <c r="F638" s="1">
        <v>35.5</v>
      </c>
      <c r="G638" s="1">
        <v>0</v>
      </c>
      <c r="H638" s="1">
        <v>35.5</v>
      </c>
    </row>
    <row r="639" spans="1:8" hidden="1" x14ac:dyDescent="0.3">
      <c r="A639">
        <v>14000</v>
      </c>
      <c r="B639" t="str">
        <f t="shared" si="39"/>
        <v>02140</v>
      </c>
      <c r="C639" t="str">
        <f>"CJS48037"</f>
        <v>CJS48037</v>
      </c>
      <c r="D639" t="str">
        <f>"308000"</f>
        <v>308000</v>
      </c>
      <c r="E639" t="s">
        <v>120</v>
      </c>
      <c r="F639" s="1">
        <v>-35.5</v>
      </c>
      <c r="G639" s="1">
        <v>0</v>
      </c>
      <c r="H639" s="1">
        <v>-35.5</v>
      </c>
    </row>
    <row r="640" spans="1:8" hidden="1" x14ac:dyDescent="0.3">
      <c r="A640">
        <v>14000</v>
      </c>
      <c r="B640" t="str">
        <f t="shared" si="39"/>
        <v>02140</v>
      </c>
      <c r="C640" t="str">
        <f>"CJS48038"</f>
        <v>CJS48038</v>
      </c>
      <c r="D640" t="str">
        <f>"101010"</f>
        <v>101010</v>
      </c>
      <c r="E640" t="s">
        <v>27</v>
      </c>
      <c r="F640" s="1">
        <v>3555</v>
      </c>
      <c r="G640" s="1">
        <v>0</v>
      </c>
      <c r="H640" s="1">
        <v>3555</v>
      </c>
    </row>
    <row r="641" spans="1:8" hidden="1" x14ac:dyDescent="0.3">
      <c r="A641">
        <v>14000</v>
      </c>
      <c r="B641" t="str">
        <f t="shared" si="39"/>
        <v>02140</v>
      </c>
      <c r="C641" t="str">
        <f>"CJS48038"</f>
        <v>CJS48038</v>
      </c>
      <c r="D641" t="str">
        <f>"308000"</f>
        <v>308000</v>
      </c>
      <c r="E641" t="s">
        <v>120</v>
      </c>
      <c r="F641" s="1">
        <v>-3555</v>
      </c>
      <c r="G641" s="1">
        <v>0</v>
      </c>
      <c r="H641" s="1">
        <v>-3555</v>
      </c>
    </row>
    <row r="642" spans="1:8" hidden="1" x14ac:dyDescent="0.3">
      <c r="A642">
        <v>14000</v>
      </c>
      <c r="B642" t="str">
        <f t="shared" si="39"/>
        <v>02140</v>
      </c>
      <c r="C642" t="str">
        <f>"CJS48039"</f>
        <v>CJS48039</v>
      </c>
      <c r="D642" t="str">
        <f>"101010"</f>
        <v>101010</v>
      </c>
      <c r="E642" t="s">
        <v>27</v>
      </c>
      <c r="F642" s="1">
        <v>0</v>
      </c>
      <c r="G642" s="1">
        <v>0</v>
      </c>
      <c r="H642" s="1">
        <v>0</v>
      </c>
    </row>
    <row r="643" spans="1:8" hidden="1" x14ac:dyDescent="0.3">
      <c r="A643">
        <v>14000</v>
      </c>
      <c r="B643" t="str">
        <f t="shared" si="39"/>
        <v>02140</v>
      </c>
      <c r="C643" t="str">
        <f>"CJS48040"</f>
        <v>CJS48040</v>
      </c>
      <c r="D643" t="str">
        <f>"101010"</f>
        <v>101010</v>
      </c>
      <c r="E643" t="s">
        <v>27</v>
      </c>
      <c r="F643" s="1">
        <v>900</v>
      </c>
      <c r="G643" s="1">
        <v>0</v>
      </c>
      <c r="H643" s="1">
        <v>900</v>
      </c>
    </row>
    <row r="644" spans="1:8" hidden="1" x14ac:dyDescent="0.3">
      <c r="A644">
        <v>14000</v>
      </c>
      <c r="B644" t="str">
        <f t="shared" si="39"/>
        <v>02140</v>
      </c>
      <c r="C644" t="str">
        <f>"CJS48040"</f>
        <v>CJS48040</v>
      </c>
      <c r="D644" t="str">
        <f>"308000"</f>
        <v>308000</v>
      </c>
      <c r="E644" t="s">
        <v>120</v>
      </c>
      <c r="F644" s="1">
        <v>-900</v>
      </c>
      <c r="G644" s="1">
        <v>0</v>
      </c>
      <c r="H644" s="1">
        <v>-900</v>
      </c>
    </row>
    <row r="645" spans="1:8" hidden="1" x14ac:dyDescent="0.3">
      <c r="A645">
        <v>14000</v>
      </c>
      <c r="B645" t="str">
        <f t="shared" si="39"/>
        <v>02140</v>
      </c>
      <c r="C645" t="str">
        <f>"CJS48047"</f>
        <v>CJS48047</v>
      </c>
      <c r="D645" t="str">
        <f>"101010"</f>
        <v>101010</v>
      </c>
      <c r="E645" t="s">
        <v>27</v>
      </c>
      <c r="F645" s="1">
        <v>2219.31</v>
      </c>
      <c r="G645" s="1">
        <v>0</v>
      </c>
      <c r="H645" s="1">
        <v>2219.31</v>
      </c>
    </row>
    <row r="646" spans="1:8" hidden="1" x14ac:dyDescent="0.3">
      <c r="A646">
        <v>14000</v>
      </c>
      <c r="B646" t="str">
        <f t="shared" si="39"/>
        <v>02140</v>
      </c>
      <c r="C646" t="str">
        <f>"CJS48047"</f>
        <v>CJS48047</v>
      </c>
      <c r="D646" t="str">
        <f>"308000"</f>
        <v>308000</v>
      </c>
      <c r="E646" t="s">
        <v>120</v>
      </c>
      <c r="F646" s="1">
        <v>-2219.31</v>
      </c>
      <c r="G646" s="1">
        <v>0</v>
      </c>
      <c r="H646" s="1">
        <v>-2219.31</v>
      </c>
    </row>
    <row r="647" spans="1:8" hidden="1" x14ac:dyDescent="0.3">
      <c r="A647">
        <v>14000</v>
      </c>
      <c r="B647" t="str">
        <f t="shared" si="39"/>
        <v>02140</v>
      </c>
      <c r="C647" t="str">
        <f>"CJS48048"</f>
        <v>CJS48048</v>
      </c>
      <c r="D647" t="str">
        <f>"101010"</f>
        <v>101010</v>
      </c>
      <c r="E647" t="s">
        <v>27</v>
      </c>
      <c r="F647" s="1">
        <v>0</v>
      </c>
      <c r="G647" s="1">
        <v>0</v>
      </c>
      <c r="H647" s="1">
        <v>0</v>
      </c>
    </row>
    <row r="648" spans="1:8" hidden="1" x14ac:dyDescent="0.3">
      <c r="A648">
        <v>14000</v>
      </c>
      <c r="B648" t="str">
        <f t="shared" si="39"/>
        <v>02140</v>
      </c>
      <c r="C648" t="str">
        <f>"CJS48048"</f>
        <v>CJS48048</v>
      </c>
      <c r="D648" t="str">
        <f>"308000"</f>
        <v>308000</v>
      </c>
      <c r="E648" t="s">
        <v>120</v>
      </c>
      <c r="F648" s="1">
        <v>0</v>
      </c>
      <c r="G648" s="1">
        <v>0</v>
      </c>
      <c r="H648" s="1">
        <v>0</v>
      </c>
    </row>
    <row r="649" spans="1:8" hidden="1" x14ac:dyDescent="0.3">
      <c r="A649">
        <v>14000</v>
      </c>
      <c r="B649" t="str">
        <f t="shared" si="39"/>
        <v>02140</v>
      </c>
      <c r="C649" t="str">
        <f>"CJS48050"</f>
        <v>CJS48050</v>
      </c>
      <c r="D649" t="str">
        <f>"101010"</f>
        <v>101010</v>
      </c>
      <c r="E649" t="s">
        <v>27</v>
      </c>
      <c r="F649" s="1">
        <v>818.34</v>
      </c>
      <c r="G649" s="1">
        <v>0</v>
      </c>
      <c r="H649" s="1">
        <v>818.34</v>
      </c>
    </row>
    <row r="650" spans="1:8" hidden="1" x14ac:dyDescent="0.3">
      <c r="A650">
        <v>14000</v>
      </c>
      <c r="B650" t="str">
        <f t="shared" ref="B650:B681" si="40">"02140"</f>
        <v>02140</v>
      </c>
      <c r="C650" t="str">
        <f>"CJS48050"</f>
        <v>CJS48050</v>
      </c>
      <c r="D650" t="str">
        <f>"308000"</f>
        <v>308000</v>
      </c>
      <c r="E650" t="s">
        <v>120</v>
      </c>
      <c r="F650" s="1">
        <v>-818.34</v>
      </c>
      <c r="G650" s="1">
        <v>0</v>
      </c>
      <c r="H650" s="1">
        <v>-818.34</v>
      </c>
    </row>
    <row r="651" spans="1:8" hidden="1" x14ac:dyDescent="0.3">
      <c r="A651">
        <v>14000</v>
      </c>
      <c r="B651" t="str">
        <f t="shared" si="40"/>
        <v>02140</v>
      </c>
      <c r="C651" t="str">
        <f>"CJS48051"</f>
        <v>CJS48051</v>
      </c>
      <c r="D651" t="str">
        <f>"101010"</f>
        <v>101010</v>
      </c>
      <c r="E651" t="s">
        <v>27</v>
      </c>
      <c r="F651" s="1">
        <v>1627.95</v>
      </c>
      <c r="G651" s="1">
        <v>0</v>
      </c>
      <c r="H651" s="1">
        <v>1627.95</v>
      </c>
    </row>
    <row r="652" spans="1:8" hidden="1" x14ac:dyDescent="0.3">
      <c r="A652">
        <v>14000</v>
      </c>
      <c r="B652" t="str">
        <f t="shared" si="40"/>
        <v>02140</v>
      </c>
      <c r="C652" t="str">
        <f>"CJS48051"</f>
        <v>CJS48051</v>
      </c>
      <c r="D652" t="str">
        <f>"308000"</f>
        <v>308000</v>
      </c>
      <c r="E652" t="s">
        <v>120</v>
      </c>
      <c r="F652" s="1">
        <v>-1627.95</v>
      </c>
      <c r="G652" s="1">
        <v>0</v>
      </c>
      <c r="H652" s="1">
        <v>-1627.95</v>
      </c>
    </row>
    <row r="653" spans="1:8" hidden="1" x14ac:dyDescent="0.3">
      <c r="A653">
        <v>14000</v>
      </c>
      <c r="B653" t="str">
        <f t="shared" si="40"/>
        <v>02140</v>
      </c>
      <c r="C653" t="str">
        <f>"CJS48052"</f>
        <v>CJS48052</v>
      </c>
      <c r="D653" t="str">
        <f>"101010"</f>
        <v>101010</v>
      </c>
      <c r="E653" t="s">
        <v>27</v>
      </c>
      <c r="F653" s="1">
        <v>3531.26</v>
      </c>
      <c r="G653" s="1">
        <v>0</v>
      </c>
      <c r="H653" s="1">
        <v>3531.26</v>
      </c>
    </row>
    <row r="654" spans="1:8" hidden="1" x14ac:dyDescent="0.3">
      <c r="A654">
        <v>14000</v>
      </c>
      <c r="B654" t="str">
        <f t="shared" si="40"/>
        <v>02140</v>
      </c>
      <c r="C654" t="str">
        <f>"CJS48052"</f>
        <v>CJS48052</v>
      </c>
      <c r="D654" t="str">
        <f>"308000"</f>
        <v>308000</v>
      </c>
      <c r="E654" t="s">
        <v>120</v>
      </c>
      <c r="F654" s="1">
        <v>-3531.26</v>
      </c>
      <c r="G654" s="1">
        <v>0</v>
      </c>
      <c r="H654" s="1">
        <v>-3531.26</v>
      </c>
    </row>
    <row r="655" spans="1:8" hidden="1" x14ac:dyDescent="0.3">
      <c r="A655">
        <v>14000</v>
      </c>
      <c r="B655" t="str">
        <f t="shared" si="40"/>
        <v>02140</v>
      </c>
      <c r="C655" t="str">
        <f>"CJS48054"</f>
        <v>CJS48054</v>
      </c>
      <c r="D655" t="str">
        <f>"101010"</f>
        <v>101010</v>
      </c>
      <c r="E655" t="s">
        <v>27</v>
      </c>
      <c r="F655" s="1">
        <v>0</v>
      </c>
      <c r="G655" s="1">
        <v>0</v>
      </c>
      <c r="H655" s="1">
        <v>0</v>
      </c>
    </row>
    <row r="656" spans="1:8" hidden="1" x14ac:dyDescent="0.3">
      <c r="A656">
        <v>14000</v>
      </c>
      <c r="B656" t="str">
        <f t="shared" si="40"/>
        <v>02140</v>
      </c>
      <c r="C656" t="str">
        <f>"CJS48055"</f>
        <v>CJS48055</v>
      </c>
      <c r="D656" t="str">
        <f>"101010"</f>
        <v>101010</v>
      </c>
      <c r="E656" t="s">
        <v>27</v>
      </c>
      <c r="F656" s="1">
        <v>40</v>
      </c>
      <c r="G656" s="1">
        <v>0</v>
      </c>
      <c r="H656" s="1">
        <v>40</v>
      </c>
    </row>
    <row r="657" spans="1:8" hidden="1" x14ac:dyDescent="0.3">
      <c r="A657">
        <v>14000</v>
      </c>
      <c r="B657" t="str">
        <f t="shared" si="40"/>
        <v>02140</v>
      </c>
      <c r="C657" t="str">
        <f>"CJS48055"</f>
        <v>CJS48055</v>
      </c>
      <c r="D657" t="str">
        <f>"308000"</f>
        <v>308000</v>
      </c>
      <c r="E657" t="s">
        <v>120</v>
      </c>
      <c r="F657" s="1">
        <v>-40</v>
      </c>
      <c r="G657" s="1">
        <v>0</v>
      </c>
      <c r="H657" s="1">
        <v>-40</v>
      </c>
    </row>
    <row r="658" spans="1:8" hidden="1" x14ac:dyDescent="0.3">
      <c r="A658">
        <v>14000</v>
      </c>
      <c r="B658" t="str">
        <f t="shared" si="40"/>
        <v>02140</v>
      </c>
      <c r="C658" t="str">
        <f>"CJS48056"</f>
        <v>CJS48056</v>
      </c>
      <c r="D658" t="str">
        <f>"101010"</f>
        <v>101010</v>
      </c>
      <c r="E658" t="s">
        <v>27</v>
      </c>
      <c r="F658" s="1">
        <v>0</v>
      </c>
      <c r="G658" s="1">
        <v>0</v>
      </c>
      <c r="H658" s="1">
        <v>0</v>
      </c>
    </row>
    <row r="659" spans="1:8" hidden="1" x14ac:dyDescent="0.3">
      <c r="A659">
        <v>14000</v>
      </c>
      <c r="B659" t="str">
        <f t="shared" si="40"/>
        <v>02140</v>
      </c>
      <c r="C659" t="str">
        <f>"CJS48057"</f>
        <v>CJS48057</v>
      </c>
      <c r="D659" t="str">
        <f>"101010"</f>
        <v>101010</v>
      </c>
      <c r="E659" t="s">
        <v>27</v>
      </c>
      <c r="F659" s="1">
        <v>-30115.7</v>
      </c>
      <c r="G659" s="1">
        <v>0</v>
      </c>
      <c r="H659" s="1">
        <v>-30115.7</v>
      </c>
    </row>
    <row r="660" spans="1:8" hidden="1" x14ac:dyDescent="0.3">
      <c r="A660">
        <v>14000</v>
      </c>
      <c r="B660" t="str">
        <f t="shared" si="40"/>
        <v>02140</v>
      </c>
      <c r="C660" t="str">
        <f>"CJS48057"</f>
        <v>CJS48057</v>
      </c>
      <c r="D660" t="str">
        <f>"308000"</f>
        <v>308000</v>
      </c>
      <c r="E660" t="s">
        <v>120</v>
      </c>
      <c r="F660" s="1">
        <v>30405.7</v>
      </c>
      <c r="G660" s="1">
        <v>0</v>
      </c>
      <c r="H660" s="1">
        <v>30405.7</v>
      </c>
    </row>
    <row r="661" spans="1:8" hidden="1" x14ac:dyDescent="0.3">
      <c r="A661">
        <v>14000</v>
      </c>
      <c r="B661" t="str">
        <f t="shared" si="40"/>
        <v>02140</v>
      </c>
      <c r="C661" t="str">
        <f>"CJS48057"</f>
        <v>CJS48057</v>
      </c>
      <c r="D661" t="str">
        <f>"4009004"</f>
        <v>4009004</v>
      </c>
      <c r="E661" t="s">
        <v>133</v>
      </c>
      <c r="F661" s="1">
        <v>-290</v>
      </c>
      <c r="G661" s="1">
        <v>0</v>
      </c>
      <c r="H661" s="1">
        <v>-290</v>
      </c>
    </row>
    <row r="662" spans="1:8" hidden="1" x14ac:dyDescent="0.3">
      <c r="A662">
        <v>14000</v>
      </c>
      <c r="B662" t="str">
        <f t="shared" si="40"/>
        <v>02140</v>
      </c>
      <c r="C662" t="str">
        <f>"CJS48059"</f>
        <v>CJS48059</v>
      </c>
      <c r="D662" t="str">
        <f>"101010"</f>
        <v>101010</v>
      </c>
      <c r="E662" t="s">
        <v>27</v>
      </c>
      <c r="F662" s="1">
        <v>70403.03</v>
      </c>
      <c r="G662" s="1">
        <v>50</v>
      </c>
      <c r="H662" s="1">
        <v>70453.03</v>
      </c>
    </row>
    <row r="663" spans="1:8" hidden="1" x14ac:dyDescent="0.3">
      <c r="A663">
        <v>14000</v>
      </c>
      <c r="B663" t="str">
        <f t="shared" si="40"/>
        <v>02140</v>
      </c>
      <c r="C663" t="str">
        <f>"CJS48059"</f>
        <v>CJS48059</v>
      </c>
      <c r="D663" t="str">
        <f>"308000"</f>
        <v>308000</v>
      </c>
      <c r="E663" t="s">
        <v>120</v>
      </c>
      <c r="F663" s="1">
        <v>-42178.03</v>
      </c>
      <c r="G663" s="1">
        <v>0</v>
      </c>
      <c r="H663" s="1">
        <v>-42178.03</v>
      </c>
    </row>
    <row r="664" spans="1:8" hidden="1" x14ac:dyDescent="0.3">
      <c r="A664">
        <v>14000</v>
      </c>
      <c r="B664" t="str">
        <f t="shared" si="40"/>
        <v>02140</v>
      </c>
      <c r="C664" t="str">
        <f>"CJS48059"</f>
        <v>CJS48059</v>
      </c>
      <c r="D664" t="str">
        <f>"4002415"</f>
        <v>4002415</v>
      </c>
      <c r="E664" t="s">
        <v>122</v>
      </c>
      <c r="F664" s="1">
        <v>-150</v>
      </c>
      <c r="G664" s="1">
        <v>150</v>
      </c>
      <c r="H664" s="1">
        <v>0</v>
      </c>
    </row>
    <row r="665" spans="1:8" hidden="1" x14ac:dyDescent="0.3">
      <c r="A665">
        <v>14000</v>
      </c>
      <c r="B665" t="str">
        <f t="shared" si="40"/>
        <v>02140</v>
      </c>
      <c r="C665" t="str">
        <f>"CJS48059"</f>
        <v>CJS48059</v>
      </c>
      <c r="D665" t="str">
        <f>"4009004"</f>
        <v>4009004</v>
      </c>
      <c r="E665" t="s">
        <v>133</v>
      </c>
      <c r="F665" s="1">
        <v>-28075</v>
      </c>
      <c r="G665" s="1">
        <v>-200</v>
      </c>
      <c r="H665" s="1">
        <v>-28275</v>
      </c>
    </row>
    <row r="666" spans="1:8" hidden="1" x14ac:dyDescent="0.3">
      <c r="A666">
        <v>14000</v>
      </c>
      <c r="B666" t="str">
        <f t="shared" si="40"/>
        <v>02140</v>
      </c>
      <c r="C666" t="str">
        <f>"CJS48060"</f>
        <v>CJS48060</v>
      </c>
      <c r="D666" t="str">
        <f>"101010"</f>
        <v>101010</v>
      </c>
      <c r="E666" t="s">
        <v>27</v>
      </c>
      <c r="F666" s="1">
        <v>0</v>
      </c>
      <c r="G666" s="1">
        <v>0</v>
      </c>
      <c r="H666" s="1">
        <v>0</v>
      </c>
    </row>
    <row r="667" spans="1:8" hidden="1" x14ac:dyDescent="0.3">
      <c r="A667">
        <v>14000</v>
      </c>
      <c r="B667" t="str">
        <f t="shared" si="40"/>
        <v>02140</v>
      </c>
      <c r="C667" t="str">
        <f>"CJS48060"</f>
        <v>CJS48060</v>
      </c>
      <c r="D667" t="str">
        <f>"308000"</f>
        <v>308000</v>
      </c>
      <c r="E667" t="s">
        <v>120</v>
      </c>
      <c r="F667" s="1">
        <v>0</v>
      </c>
      <c r="G667" s="1">
        <v>0</v>
      </c>
      <c r="H667" s="1">
        <v>0</v>
      </c>
    </row>
    <row r="668" spans="1:8" hidden="1" x14ac:dyDescent="0.3">
      <c r="A668">
        <v>14000</v>
      </c>
      <c r="B668" t="str">
        <f t="shared" si="40"/>
        <v>02140</v>
      </c>
      <c r="C668" t="str">
        <f>"CJS48061"</f>
        <v>CJS48061</v>
      </c>
      <c r="D668" t="str">
        <f>"101010"</f>
        <v>101010</v>
      </c>
      <c r="E668" t="s">
        <v>27</v>
      </c>
      <c r="F668" s="1">
        <v>1784.86</v>
      </c>
      <c r="G668" s="1">
        <v>0</v>
      </c>
      <c r="H668" s="1">
        <v>1784.86</v>
      </c>
    </row>
    <row r="669" spans="1:8" hidden="1" x14ac:dyDescent="0.3">
      <c r="A669">
        <v>14000</v>
      </c>
      <c r="B669" t="str">
        <f t="shared" si="40"/>
        <v>02140</v>
      </c>
      <c r="C669" t="str">
        <f>"CJS48061"</f>
        <v>CJS48061</v>
      </c>
      <c r="D669" t="str">
        <f>"308000"</f>
        <v>308000</v>
      </c>
      <c r="E669" t="s">
        <v>120</v>
      </c>
      <c r="F669" s="1">
        <v>-1784.86</v>
      </c>
      <c r="G669" s="1">
        <v>0</v>
      </c>
      <c r="H669" s="1">
        <v>-1784.86</v>
      </c>
    </row>
    <row r="670" spans="1:8" hidden="1" x14ac:dyDescent="0.3">
      <c r="A670">
        <v>14000</v>
      </c>
      <c r="B670" t="str">
        <f t="shared" si="40"/>
        <v>02140</v>
      </c>
      <c r="C670" t="str">
        <f>"CJS48062"</f>
        <v>CJS48062</v>
      </c>
      <c r="D670" t="str">
        <f>"101010"</f>
        <v>101010</v>
      </c>
      <c r="E670" t="s">
        <v>27</v>
      </c>
      <c r="F670" s="1">
        <v>0</v>
      </c>
      <c r="G670" s="1">
        <v>0</v>
      </c>
      <c r="H670" s="1">
        <v>0</v>
      </c>
    </row>
    <row r="671" spans="1:8" hidden="1" x14ac:dyDescent="0.3">
      <c r="A671">
        <v>14000</v>
      </c>
      <c r="B671" t="str">
        <f t="shared" si="40"/>
        <v>02140</v>
      </c>
      <c r="C671" t="str">
        <f>"CJS48062"</f>
        <v>CJS48062</v>
      </c>
      <c r="D671" t="str">
        <f>"308000"</f>
        <v>308000</v>
      </c>
      <c r="E671" t="s">
        <v>120</v>
      </c>
      <c r="F671" s="1">
        <v>0</v>
      </c>
      <c r="G671" s="1">
        <v>0</v>
      </c>
      <c r="H671" s="1">
        <v>0</v>
      </c>
    </row>
    <row r="672" spans="1:8" hidden="1" x14ac:dyDescent="0.3">
      <c r="A672">
        <v>14000</v>
      </c>
      <c r="B672" t="str">
        <f t="shared" si="40"/>
        <v>02140</v>
      </c>
      <c r="C672" t="str">
        <f>"CJS48063"</f>
        <v>CJS48063</v>
      </c>
      <c r="D672" t="str">
        <f>"308000"</f>
        <v>308000</v>
      </c>
      <c r="E672" t="s">
        <v>120</v>
      </c>
      <c r="F672" s="1">
        <v>0</v>
      </c>
      <c r="G672" s="1">
        <v>0</v>
      </c>
      <c r="H672" s="1">
        <v>0</v>
      </c>
    </row>
    <row r="673" spans="1:8" hidden="1" x14ac:dyDescent="0.3">
      <c r="A673">
        <v>14000</v>
      </c>
      <c r="B673" t="str">
        <f t="shared" si="40"/>
        <v>02140</v>
      </c>
      <c r="C673" t="str">
        <f>"CJS48065"</f>
        <v>CJS48065</v>
      </c>
      <c r="D673" t="str">
        <f>"101010"</f>
        <v>101010</v>
      </c>
      <c r="E673" t="s">
        <v>27</v>
      </c>
      <c r="F673" s="1">
        <v>0</v>
      </c>
      <c r="G673" s="1">
        <v>0</v>
      </c>
      <c r="H673" s="1">
        <v>0</v>
      </c>
    </row>
    <row r="674" spans="1:8" hidden="1" x14ac:dyDescent="0.3">
      <c r="A674">
        <v>14000</v>
      </c>
      <c r="B674" t="str">
        <f t="shared" si="40"/>
        <v>02140</v>
      </c>
      <c r="C674" t="str">
        <f>"CJS48070"</f>
        <v>CJS48070</v>
      </c>
      <c r="D674" t="str">
        <f>"101010"</f>
        <v>101010</v>
      </c>
      <c r="E674" t="s">
        <v>27</v>
      </c>
      <c r="F674" s="1">
        <v>22276.65</v>
      </c>
      <c r="G674" s="1">
        <v>10000</v>
      </c>
      <c r="H674" s="1">
        <v>32276.65</v>
      </c>
    </row>
    <row r="675" spans="1:8" hidden="1" x14ac:dyDescent="0.3">
      <c r="A675">
        <v>14000</v>
      </c>
      <c r="B675" t="str">
        <f t="shared" si="40"/>
        <v>02140</v>
      </c>
      <c r="C675" t="str">
        <f>"CJS48070"</f>
        <v>CJS48070</v>
      </c>
      <c r="D675" t="str">
        <f>"308000"</f>
        <v>308000</v>
      </c>
      <c r="E675" t="s">
        <v>120</v>
      </c>
      <c r="F675" s="1">
        <v>348.35</v>
      </c>
      <c r="G675" s="1">
        <v>0</v>
      </c>
      <c r="H675" s="1">
        <v>348.35</v>
      </c>
    </row>
    <row r="676" spans="1:8" hidden="1" x14ac:dyDescent="0.3">
      <c r="A676">
        <v>14000</v>
      </c>
      <c r="B676" t="str">
        <f t="shared" si="40"/>
        <v>02140</v>
      </c>
      <c r="C676" t="str">
        <f>"CJS48070"</f>
        <v>CJS48070</v>
      </c>
      <c r="D676" t="str">
        <f>"4009004"</f>
        <v>4009004</v>
      </c>
      <c r="E676" t="s">
        <v>133</v>
      </c>
      <c r="F676" s="1">
        <v>-22625</v>
      </c>
      <c r="G676" s="1">
        <v>-10000</v>
      </c>
      <c r="H676" s="1">
        <v>-32625</v>
      </c>
    </row>
    <row r="677" spans="1:8" hidden="1" x14ac:dyDescent="0.3">
      <c r="A677">
        <v>14000</v>
      </c>
      <c r="B677" t="str">
        <f t="shared" si="40"/>
        <v>02140</v>
      </c>
      <c r="C677" t="str">
        <f>"CJS60042"</f>
        <v>CJS60042</v>
      </c>
      <c r="D677" t="str">
        <f>"101010"</f>
        <v>101010</v>
      </c>
      <c r="E677" t="s">
        <v>27</v>
      </c>
      <c r="F677" s="1">
        <v>2837.5</v>
      </c>
      <c r="G677" s="1">
        <v>0</v>
      </c>
      <c r="H677" s="1">
        <v>2837.5</v>
      </c>
    </row>
    <row r="678" spans="1:8" hidden="1" x14ac:dyDescent="0.3">
      <c r="A678">
        <v>14000</v>
      </c>
      <c r="B678" t="str">
        <f t="shared" si="40"/>
        <v>02140</v>
      </c>
      <c r="C678" t="str">
        <f>"CJS60042"</f>
        <v>CJS60042</v>
      </c>
      <c r="D678" t="str">
        <f>"308000"</f>
        <v>308000</v>
      </c>
      <c r="E678" t="s">
        <v>120</v>
      </c>
      <c r="F678" s="1">
        <v>-2837.5</v>
      </c>
      <c r="G678" s="1">
        <v>0</v>
      </c>
      <c r="H678" s="1">
        <v>-2837.5</v>
      </c>
    </row>
    <row r="679" spans="1:8" hidden="1" x14ac:dyDescent="0.3">
      <c r="A679">
        <v>14000</v>
      </c>
      <c r="B679" t="str">
        <f t="shared" si="40"/>
        <v>02140</v>
      </c>
      <c r="C679" t="str">
        <f>"CJS60100"</f>
        <v>CJS60100</v>
      </c>
      <c r="D679" t="str">
        <f>"101010"</f>
        <v>101010</v>
      </c>
      <c r="E679" t="s">
        <v>27</v>
      </c>
      <c r="F679" s="1">
        <v>0</v>
      </c>
      <c r="G679" s="1">
        <v>0</v>
      </c>
      <c r="H679" s="1">
        <v>0</v>
      </c>
    </row>
    <row r="680" spans="1:8" hidden="1" x14ac:dyDescent="0.3">
      <c r="A680">
        <v>14000</v>
      </c>
      <c r="B680" t="str">
        <f t="shared" si="40"/>
        <v>02140</v>
      </c>
      <c r="C680" t="str">
        <f>"CJS60101"</f>
        <v>CJS60101</v>
      </c>
      <c r="D680" t="str">
        <f>"101010"</f>
        <v>101010</v>
      </c>
      <c r="E680" t="s">
        <v>27</v>
      </c>
      <c r="F680" s="1">
        <v>0</v>
      </c>
      <c r="G680" s="1">
        <v>0</v>
      </c>
      <c r="H680" s="1">
        <v>0</v>
      </c>
    </row>
    <row r="681" spans="1:8" hidden="1" x14ac:dyDescent="0.3">
      <c r="A681">
        <v>14000</v>
      </c>
      <c r="B681" t="str">
        <f t="shared" si="40"/>
        <v>02140</v>
      </c>
      <c r="C681" t="str">
        <f>"CJS70030"</f>
        <v>CJS70030</v>
      </c>
      <c r="D681" t="str">
        <f>"101010"</f>
        <v>101010</v>
      </c>
      <c r="E681" t="s">
        <v>27</v>
      </c>
      <c r="F681" s="1">
        <v>0</v>
      </c>
      <c r="G681" s="1">
        <v>0</v>
      </c>
      <c r="H681" s="1">
        <v>0</v>
      </c>
    </row>
    <row r="682" spans="1:8" hidden="1" x14ac:dyDescent="0.3">
      <c r="A682">
        <v>14000</v>
      </c>
      <c r="B682" t="str">
        <f t="shared" ref="B682:B713" si="41">"02140"</f>
        <v>02140</v>
      </c>
      <c r="C682" t="str">
        <f>"CJS70038"</f>
        <v>CJS70038</v>
      </c>
      <c r="D682" t="str">
        <f>"101010"</f>
        <v>101010</v>
      </c>
      <c r="E682" t="s">
        <v>27</v>
      </c>
      <c r="F682" s="1">
        <v>470</v>
      </c>
      <c r="G682" s="1">
        <v>0</v>
      </c>
      <c r="H682" s="1">
        <v>470</v>
      </c>
    </row>
    <row r="683" spans="1:8" hidden="1" x14ac:dyDescent="0.3">
      <c r="A683">
        <v>14000</v>
      </c>
      <c r="B683" t="str">
        <f t="shared" si="41"/>
        <v>02140</v>
      </c>
      <c r="C683" t="str">
        <f>"CJS70038"</f>
        <v>CJS70038</v>
      </c>
      <c r="D683" t="str">
        <f>"308000"</f>
        <v>308000</v>
      </c>
      <c r="E683" t="s">
        <v>120</v>
      </c>
      <c r="F683" s="1">
        <v>-470</v>
      </c>
      <c r="G683" s="1">
        <v>0</v>
      </c>
      <c r="H683" s="1">
        <v>-470</v>
      </c>
    </row>
    <row r="684" spans="1:8" hidden="1" x14ac:dyDescent="0.3">
      <c r="A684">
        <v>14000</v>
      </c>
      <c r="B684" t="str">
        <f t="shared" si="41"/>
        <v>02140</v>
      </c>
      <c r="C684" t="str">
        <f>"CJS70057"</f>
        <v>CJS70057</v>
      </c>
      <c r="D684" t="str">
        <f>"101010"</f>
        <v>101010</v>
      </c>
      <c r="E684" t="s">
        <v>27</v>
      </c>
      <c r="F684" s="1">
        <v>4961.92</v>
      </c>
      <c r="G684" s="1">
        <v>1800</v>
      </c>
      <c r="H684" s="1">
        <v>6761.92</v>
      </c>
    </row>
    <row r="685" spans="1:8" hidden="1" x14ac:dyDescent="0.3">
      <c r="A685">
        <v>14000</v>
      </c>
      <c r="B685" t="str">
        <f t="shared" si="41"/>
        <v>02140</v>
      </c>
      <c r="C685" t="str">
        <f>"CJS70057"</f>
        <v>CJS70057</v>
      </c>
      <c r="D685" t="str">
        <f>"308000"</f>
        <v>308000</v>
      </c>
      <c r="E685" t="s">
        <v>120</v>
      </c>
      <c r="F685" s="1">
        <v>-4961.92</v>
      </c>
      <c r="G685" s="1">
        <v>0</v>
      </c>
      <c r="H685" s="1">
        <v>-4961.92</v>
      </c>
    </row>
    <row r="686" spans="1:8" hidden="1" x14ac:dyDescent="0.3">
      <c r="A686">
        <v>14000</v>
      </c>
      <c r="B686" t="str">
        <f t="shared" si="41"/>
        <v>02140</v>
      </c>
      <c r="C686" t="str">
        <f>"CJS70057"</f>
        <v>CJS70057</v>
      </c>
      <c r="D686" t="str">
        <f>"4009004"</f>
        <v>4009004</v>
      </c>
      <c r="E686" t="s">
        <v>133</v>
      </c>
      <c r="F686" s="1">
        <v>0</v>
      </c>
      <c r="G686" s="1">
        <v>-1800</v>
      </c>
      <c r="H686" s="1">
        <v>-1800</v>
      </c>
    </row>
    <row r="687" spans="1:8" hidden="1" x14ac:dyDescent="0.3">
      <c r="A687">
        <v>14000</v>
      </c>
      <c r="B687" t="str">
        <f t="shared" si="41"/>
        <v>02140</v>
      </c>
      <c r="C687" t="str">
        <f>"CJS70058"</f>
        <v>CJS70058</v>
      </c>
      <c r="D687" t="str">
        <f>"101010"</f>
        <v>101010</v>
      </c>
      <c r="E687" t="s">
        <v>27</v>
      </c>
      <c r="F687" s="1">
        <v>499.86</v>
      </c>
      <c r="G687" s="1">
        <v>0</v>
      </c>
      <c r="H687" s="1">
        <v>499.86</v>
      </c>
    </row>
    <row r="688" spans="1:8" hidden="1" x14ac:dyDescent="0.3">
      <c r="A688">
        <v>14000</v>
      </c>
      <c r="B688" t="str">
        <f t="shared" si="41"/>
        <v>02140</v>
      </c>
      <c r="C688" t="str">
        <f>"CJS70058"</f>
        <v>CJS70058</v>
      </c>
      <c r="D688" t="str">
        <f>"205025"</f>
        <v>205025</v>
      </c>
      <c r="E688" t="s">
        <v>29</v>
      </c>
      <c r="F688" s="1">
        <v>0</v>
      </c>
      <c r="G688" s="1">
        <v>0</v>
      </c>
      <c r="H688" s="1">
        <v>0</v>
      </c>
    </row>
    <row r="689" spans="1:8" hidden="1" x14ac:dyDescent="0.3">
      <c r="A689">
        <v>14000</v>
      </c>
      <c r="B689" t="str">
        <f t="shared" si="41"/>
        <v>02140</v>
      </c>
      <c r="C689" t="str">
        <f>"CJS70058"</f>
        <v>CJS70058</v>
      </c>
      <c r="D689" t="str">
        <f>"308000"</f>
        <v>308000</v>
      </c>
      <c r="E689" t="s">
        <v>120</v>
      </c>
      <c r="F689" s="1">
        <v>-499.86</v>
      </c>
      <c r="G689" s="1">
        <v>0</v>
      </c>
      <c r="H689" s="1">
        <v>-499.86</v>
      </c>
    </row>
    <row r="690" spans="1:8" hidden="1" x14ac:dyDescent="0.3">
      <c r="A690">
        <v>14000</v>
      </c>
      <c r="B690" t="str">
        <f t="shared" si="41"/>
        <v>02140</v>
      </c>
      <c r="C690" t="str">
        <f>"CJS70058"</f>
        <v>CJS70058</v>
      </c>
      <c r="D690" t="str">
        <f>"5012240"</f>
        <v>5012240</v>
      </c>
      <c r="E690" t="s">
        <v>60</v>
      </c>
      <c r="F690" s="1">
        <v>0</v>
      </c>
      <c r="G690" s="1">
        <v>0</v>
      </c>
      <c r="H690" s="1">
        <v>0</v>
      </c>
    </row>
    <row r="691" spans="1:8" hidden="1" x14ac:dyDescent="0.3">
      <c r="A691">
        <v>14000</v>
      </c>
      <c r="B691" t="str">
        <f t="shared" si="41"/>
        <v>02140</v>
      </c>
      <c r="C691" t="str">
        <f>"CJS70071"</f>
        <v>CJS70071</v>
      </c>
      <c r="D691" t="str">
        <f>"101010"</f>
        <v>101010</v>
      </c>
      <c r="E691" t="s">
        <v>27</v>
      </c>
      <c r="F691" s="1">
        <v>-132.24</v>
      </c>
      <c r="G691" s="1">
        <v>0</v>
      </c>
      <c r="H691" s="1">
        <v>-132.24</v>
      </c>
    </row>
    <row r="692" spans="1:8" hidden="1" x14ac:dyDescent="0.3">
      <c r="A692">
        <v>14000</v>
      </c>
      <c r="B692" t="str">
        <f t="shared" si="41"/>
        <v>02140</v>
      </c>
      <c r="C692" t="str">
        <f>"CJS70071"</f>
        <v>CJS70071</v>
      </c>
      <c r="D692" t="str">
        <f>"308000"</f>
        <v>308000</v>
      </c>
      <c r="E692" t="s">
        <v>120</v>
      </c>
      <c r="F692" s="1">
        <v>132.24</v>
      </c>
      <c r="G692" s="1">
        <v>0</v>
      </c>
      <c r="H692" s="1">
        <v>132.24</v>
      </c>
    </row>
    <row r="693" spans="1:8" hidden="1" x14ac:dyDescent="0.3">
      <c r="A693">
        <v>14000</v>
      </c>
      <c r="B693" t="str">
        <f t="shared" si="41"/>
        <v>02140</v>
      </c>
      <c r="C693" t="str">
        <f t="shared" ref="C693:C708" si="42">"CJS70080"</f>
        <v>CJS70080</v>
      </c>
      <c r="D693" t="str">
        <f>"101010"</f>
        <v>101010</v>
      </c>
      <c r="E693" t="s">
        <v>27</v>
      </c>
      <c r="F693" s="1">
        <v>0</v>
      </c>
      <c r="G693" s="1">
        <v>0</v>
      </c>
      <c r="H693" s="1">
        <v>0</v>
      </c>
    </row>
    <row r="694" spans="1:8" hidden="1" x14ac:dyDescent="0.3">
      <c r="A694">
        <v>14000</v>
      </c>
      <c r="B694" t="str">
        <f t="shared" si="41"/>
        <v>02140</v>
      </c>
      <c r="C694" t="str">
        <f t="shared" si="42"/>
        <v>CJS70080</v>
      </c>
      <c r="D694" t="str">
        <f>"154601"</f>
        <v>154601</v>
      </c>
      <c r="E694" t="s">
        <v>117</v>
      </c>
      <c r="F694" s="1">
        <v>0</v>
      </c>
      <c r="G694" s="1">
        <v>0</v>
      </c>
      <c r="H694" s="1">
        <v>0</v>
      </c>
    </row>
    <row r="695" spans="1:8" hidden="1" x14ac:dyDescent="0.3">
      <c r="A695">
        <v>14000</v>
      </c>
      <c r="B695" t="str">
        <f t="shared" si="41"/>
        <v>02140</v>
      </c>
      <c r="C695" t="str">
        <f t="shared" si="42"/>
        <v>CJS70080</v>
      </c>
      <c r="D695" t="str">
        <f>"308000"</f>
        <v>308000</v>
      </c>
      <c r="E695" t="s">
        <v>120</v>
      </c>
      <c r="F695" s="1">
        <v>-646569.71</v>
      </c>
      <c r="G695" s="1">
        <v>0</v>
      </c>
      <c r="H695" s="1">
        <v>-646569.71</v>
      </c>
    </row>
    <row r="696" spans="1:8" hidden="1" x14ac:dyDescent="0.3">
      <c r="A696">
        <v>14000</v>
      </c>
      <c r="B696" t="str">
        <f t="shared" si="41"/>
        <v>02140</v>
      </c>
      <c r="C696" t="str">
        <f t="shared" si="42"/>
        <v>CJS70080</v>
      </c>
      <c r="D696" t="str">
        <f>"5011110"</f>
        <v>5011110</v>
      </c>
      <c r="E696" t="s">
        <v>35</v>
      </c>
      <c r="F696" s="1">
        <v>0</v>
      </c>
      <c r="G696" s="1">
        <v>0</v>
      </c>
      <c r="H696" s="1">
        <v>0</v>
      </c>
    </row>
    <row r="697" spans="1:8" hidden="1" x14ac:dyDescent="0.3">
      <c r="A697">
        <v>14000</v>
      </c>
      <c r="B697" t="str">
        <f t="shared" si="41"/>
        <v>02140</v>
      </c>
      <c r="C697" t="str">
        <f t="shared" si="42"/>
        <v>CJS70080</v>
      </c>
      <c r="D697" t="str">
        <f>"5011120"</f>
        <v>5011120</v>
      </c>
      <c r="E697" t="s">
        <v>36</v>
      </c>
      <c r="F697" s="1">
        <v>0</v>
      </c>
      <c r="G697" s="1">
        <v>0</v>
      </c>
      <c r="H697" s="1">
        <v>0</v>
      </c>
    </row>
    <row r="698" spans="1:8" hidden="1" x14ac:dyDescent="0.3">
      <c r="A698">
        <v>14000</v>
      </c>
      <c r="B698" t="str">
        <f t="shared" si="41"/>
        <v>02140</v>
      </c>
      <c r="C698" t="str">
        <f t="shared" si="42"/>
        <v>CJS70080</v>
      </c>
      <c r="D698" t="str">
        <f>"5011140"</f>
        <v>5011140</v>
      </c>
      <c r="E698" t="s">
        <v>37</v>
      </c>
      <c r="F698" s="1">
        <v>0</v>
      </c>
      <c r="G698" s="1">
        <v>0</v>
      </c>
      <c r="H698" s="1">
        <v>0</v>
      </c>
    </row>
    <row r="699" spans="1:8" hidden="1" x14ac:dyDescent="0.3">
      <c r="A699">
        <v>14000</v>
      </c>
      <c r="B699" t="str">
        <f t="shared" si="41"/>
        <v>02140</v>
      </c>
      <c r="C699" t="str">
        <f t="shared" si="42"/>
        <v>CJS70080</v>
      </c>
      <c r="D699" t="str">
        <f>"5011150"</f>
        <v>5011150</v>
      </c>
      <c r="E699" t="s">
        <v>38</v>
      </c>
      <c r="F699" s="1">
        <v>0</v>
      </c>
      <c r="G699" s="1">
        <v>0</v>
      </c>
      <c r="H699" s="1">
        <v>0</v>
      </c>
    </row>
    <row r="700" spans="1:8" hidden="1" x14ac:dyDescent="0.3">
      <c r="A700">
        <v>14000</v>
      </c>
      <c r="B700" t="str">
        <f t="shared" si="41"/>
        <v>02140</v>
      </c>
      <c r="C700" t="str">
        <f t="shared" si="42"/>
        <v>CJS70080</v>
      </c>
      <c r="D700" t="str">
        <f>"5011160"</f>
        <v>5011160</v>
      </c>
      <c r="E700" t="s">
        <v>39</v>
      </c>
      <c r="F700" s="1">
        <v>0</v>
      </c>
      <c r="G700" s="1">
        <v>0</v>
      </c>
      <c r="H700" s="1">
        <v>0</v>
      </c>
    </row>
    <row r="701" spans="1:8" hidden="1" x14ac:dyDescent="0.3">
      <c r="A701">
        <v>14000</v>
      </c>
      <c r="B701" t="str">
        <f t="shared" si="41"/>
        <v>02140</v>
      </c>
      <c r="C701" t="str">
        <f t="shared" si="42"/>
        <v>CJS70080</v>
      </c>
      <c r="D701" t="str">
        <f>"5011170"</f>
        <v>5011170</v>
      </c>
      <c r="E701" t="s">
        <v>40</v>
      </c>
      <c r="F701" s="1">
        <v>0</v>
      </c>
      <c r="G701" s="1">
        <v>0</v>
      </c>
      <c r="H701" s="1">
        <v>0</v>
      </c>
    </row>
    <row r="702" spans="1:8" hidden="1" x14ac:dyDescent="0.3">
      <c r="A702">
        <v>14000</v>
      </c>
      <c r="B702" t="str">
        <f t="shared" si="41"/>
        <v>02140</v>
      </c>
      <c r="C702" t="str">
        <f t="shared" si="42"/>
        <v>CJS70080</v>
      </c>
      <c r="D702" t="str">
        <f>"5011230"</f>
        <v>5011230</v>
      </c>
      <c r="E702" t="s">
        <v>43</v>
      </c>
      <c r="F702" s="1">
        <v>0</v>
      </c>
      <c r="G702" s="1">
        <v>0</v>
      </c>
      <c r="H702" s="1">
        <v>0</v>
      </c>
    </row>
    <row r="703" spans="1:8" hidden="1" x14ac:dyDescent="0.3">
      <c r="A703">
        <v>14000</v>
      </c>
      <c r="B703" t="str">
        <f t="shared" si="41"/>
        <v>02140</v>
      </c>
      <c r="C703" t="str">
        <f t="shared" si="42"/>
        <v>CJS70080</v>
      </c>
      <c r="D703" t="str">
        <f>"5012160"</f>
        <v>5012160</v>
      </c>
      <c r="E703" t="s">
        <v>55</v>
      </c>
      <c r="F703" s="1">
        <v>0</v>
      </c>
      <c r="G703" s="1">
        <v>0</v>
      </c>
      <c r="H703" s="1">
        <v>0</v>
      </c>
    </row>
    <row r="704" spans="1:8" hidden="1" x14ac:dyDescent="0.3">
      <c r="A704">
        <v>14000</v>
      </c>
      <c r="B704" t="str">
        <f t="shared" si="41"/>
        <v>02140</v>
      </c>
      <c r="C704" t="str">
        <f t="shared" si="42"/>
        <v>CJS70080</v>
      </c>
      <c r="D704" t="str">
        <f>"5012520"</f>
        <v>5012520</v>
      </c>
      <c r="E704" t="s">
        <v>63</v>
      </c>
      <c r="F704" s="1">
        <v>0</v>
      </c>
      <c r="G704" s="1">
        <v>0</v>
      </c>
      <c r="H704" s="1">
        <v>0</v>
      </c>
    </row>
    <row r="705" spans="1:8" hidden="1" x14ac:dyDescent="0.3">
      <c r="A705">
        <v>14000</v>
      </c>
      <c r="B705" t="str">
        <f t="shared" si="41"/>
        <v>02140</v>
      </c>
      <c r="C705" t="str">
        <f t="shared" si="42"/>
        <v>CJS70080</v>
      </c>
      <c r="D705" t="str">
        <f>"5012780"</f>
        <v>5012780</v>
      </c>
      <c r="E705" t="s">
        <v>72</v>
      </c>
      <c r="F705" s="1">
        <v>0</v>
      </c>
      <c r="G705" s="1">
        <v>0</v>
      </c>
      <c r="H705" s="1">
        <v>0</v>
      </c>
    </row>
    <row r="706" spans="1:8" hidden="1" x14ac:dyDescent="0.3">
      <c r="A706">
        <v>14000</v>
      </c>
      <c r="B706" t="str">
        <f t="shared" si="41"/>
        <v>02140</v>
      </c>
      <c r="C706" t="str">
        <f t="shared" si="42"/>
        <v>CJS70080</v>
      </c>
      <c r="D706" t="str">
        <f>"5013120"</f>
        <v>5013120</v>
      </c>
      <c r="E706" t="s">
        <v>80</v>
      </c>
      <c r="F706" s="1">
        <v>0</v>
      </c>
      <c r="G706" s="1">
        <v>0</v>
      </c>
      <c r="H706" s="1">
        <v>0</v>
      </c>
    </row>
    <row r="707" spans="1:8" hidden="1" x14ac:dyDescent="0.3">
      <c r="A707">
        <v>14000</v>
      </c>
      <c r="B707" t="str">
        <f t="shared" si="41"/>
        <v>02140</v>
      </c>
      <c r="C707" t="str">
        <f t="shared" si="42"/>
        <v>CJS70080</v>
      </c>
      <c r="D707" t="str">
        <f>"5015410"</f>
        <v>5015410</v>
      </c>
      <c r="E707" t="s">
        <v>93</v>
      </c>
      <c r="F707" s="1">
        <v>0</v>
      </c>
      <c r="G707" s="1">
        <v>0</v>
      </c>
      <c r="H707" s="1">
        <v>0</v>
      </c>
    </row>
    <row r="708" spans="1:8" hidden="1" x14ac:dyDescent="0.3">
      <c r="A708">
        <v>14000</v>
      </c>
      <c r="B708" t="str">
        <f t="shared" si="41"/>
        <v>02140</v>
      </c>
      <c r="C708" t="str">
        <f t="shared" si="42"/>
        <v>CJS70080</v>
      </c>
      <c r="D708" t="str">
        <f>"609830"</f>
        <v>609830</v>
      </c>
      <c r="E708" t="s">
        <v>134</v>
      </c>
      <c r="F708" s="1">
        <v>646569.71</v>
      </c>
      <c r="G708" s="1">
        <v>0</v>
      </c>
      <c r="H708" s="1">
        <v>646569.71</v>
      </c>
    </row>
    <row r="709" spans="1:8" hidden="1" x14ac:dyDescent="0.3">
      <c r="A709">
        <v>14000</v>
      </c>
      <c r="B709" t="str">
        <f t="shared" si="41"/>
        <v>02140</v>
      </c>
      <c r="C709" t="str">
        <f>"CJS70081"</f>
        <v>CJS70081</v>
      </c>
      <c r="D709" t="str">
        <f>"101010"</f>
        <v>101010</v>
      </c>
      <c r="E709" t="s">
        <v>27</v>
      </c>
      <c r="F709" s="1">
        <v>0</v>
      </c>
      <c r="G709" s="1">
        <v>0</v>
      </c>
      <c r="H709" s="1">
        <v>0</v>
      </c>
    </row>
    <row r="710" spans="1:8" hidden="1" x14ac:dyDescent="0.3">
      <c r="A710">
        <v>14000</v>
      </c>
      <c r="B710" t="str">
        <f t="shared" si="41"/>
        <v>02140</v>
      </c>
      <c r="C710" t="str">
        <f>"CJS70081"</f>
        <v>CJS70081</v>
      </c>
      <c r="D710" t="str">
        <f>"308000"</f>
        <v>308000</v>
      </c>
      <c r="E710" t="s">
        <v>120</v>
      </c>
      <c r="F710" s="1">
        <v>0</v>
      </c>
      <c r="G710" s="1">
        <v>0</v>
      </c>
      <c r="H710" s="1">
        <v>0</v>
      </c>
    </row>
    <row r="711" spans="1:8" hidden="1" x14ac:dyDescent="0.3">
      <c r="A711">
        <v>14000</v>
      </c>
      <c r="B711" t="str">
        <f t="shared" si="41"/>
        <v>02140</v>
      </c>
      <c r="C711" t="str">
        <f>"CJS70082"</f>
        <v>CJS70082</v>
      </c>
      <c r="D711" t="str">
        <f>"101010"</f>
        <v>101010</v>
      </c>
      <c r="E711" t="s">
        <v>27</v>
      </c>
      <c r="F711" s="1">
        <v>53657.85</v>
      </c>
      <c r="G711" s="1">
        <v>20</v>
      </c>
      <c r="H711" s="1">
        <v>53677.85</v>
      </c>
    </row>
    <row r="712" spans="1:8" hidden="1" x14ac:dyDescent="0.3">
      <c r="A712">
        <v>14000</v>
      </c>
      <c r="B712" t="str">
        <f t="shared" si="41"/>
        <v>02140</v>
      </c>
      <c r="C712" t="str">
        <f>"CJS70082"</f>
        <v>CJS70082</v>
      </c>
      <c r="D712" t="str">
        <f>"308000"</f>
        <v>308000</v>
      </c>
      <c r="E712" t="s">
        <v>120</v>
      </c>
      <c r="F712" s="1">
        <v>-53657.85</v>
      </c>
      <c r="G712" s="1">
        <v>0</v>
      </c>
      <c r="H712" s="1">
        <v>-53657.85</v>
      </c>
    </row>
    <row r="713" spans="1:8" hidden="1" x14ac:dyDescent="0.3">
      <c r="A713">
        <v>14000</v>
      </c>
      <c r="B713" t="str">
        <f t="shared" si="41"/>
        <v>02140</v>
      </c>
      <c r="C713" t="str">
        <f>"CJS70082"</f>
        <v>CJS70082</v>
      </c>
      <c r="D713" t="str">
        <f>"4002700"</f>
        <v>4002700</v>
      </c>
      <c r="E713" t="s">
        <v>135</v>
      </c>
      <c r="F713" s="1">
        <v>0</v>
      </c>
      <c r="G713" s="1">
        <v>-20</v>
      </c>
      <c r="H713" s="1">
        <v>-20</v>
      </c>
    </row>
    <row r="714" spans="1:8" hidden="1" x14ac:dyDescent="0.3">
      <c r="A714">
        <v>14000</v>
      </c>
      <c r="B714" t="str">
        <f t="shared" ref="B714:B722" si="43">"02140"</f>
        <v>02140</v>
      </c>
      <c r="C714" t="str">
        <f>"CJS70083"</f>
        <v>CJS70083</v>
      </c>
      <c r="D714" t="str">
        <f>"308000"</f>
        <v>308000</v>
      </c>
      <c r="E714" t="s">
        <v>120</v>
      </c>
      <c r="F714" s="1">
        <v>0</v>
      </c>
      <c r="G714" s="1">
        <v>0</v>
      </c>
      <c r="H714" s="1">
        <v>0</v>
      </c>
    </row>
    <row r="715" spans="1:8" hidden="1" x14ac:dyDescent="0.3">
      <c r="A715">
        <v>14000</v>
      </c>
      <c r="B715" t="str">
        <f t="shared" si="43"/>
        <v>02140</v>
      </c>
      <c r="C715" t="str">
        <f>"CJS70084"</f>
        <v>CJS70084</v>
      </c>
      <c r="D715" t="str">
        <f>"101010"</f>
        <v>101010</v>
      </c>
      <c r="E715" t="s">
        <v>27</v>
      </c>
      <c r="F715" s="1">
        <v>1356.75</v>
      </c>
      <c r="G715" s="1">
        <v>0</v>
      </c>
      <c r="H715" s="1">
        <v>1356.75</v>
      </c>
    </row>
    <row r="716" spans="1:8" hidden="1" x14ac:dyDescent="0.3">
      <c r="A716">
        <v>14000</v>
      </c>
      <c r="B716" t="str">
        <f t="shared" si="43"/>
        <v>02140</v>
      </c>
      <c r="C716" t="str">
        <f>"CJS70084"</f>
        <v>CJS70084</v>
      </c>
      <c r="D716" t="str">
        <f>"308000"</f>
        <v>308000</v>
      </c>
      <c r="E716" t="s">
        <v>120</v>
      </c>
      <c r="F716" s="1">
        <v>-1356.75</v>
      </c>
      <c r="G716" s="1">
        <v>0</v>
      </c>
      <c r="H716" s="1">
        <v>-1356.75</v>
      </c>
    </row>
    <row r="717" spans="1:8" hidden="1" x14ac:dyDescent="0.3">
      <c r="A717">
        <v>14000</v>
      </c>
      <c r="B717" t="str">
        <f t="shared" si="43"/>
        <v>02140</v>
      </c>
      <c r="C717" t="str">
        <f>"CJS70086"</f>
        <v>CJS70086</v>
      </c>
      <c r="D717" t="str">
        <f>"101010"</f>
        <v>101010</v>
      </c>
      <c r="E717" t="s">
        <v>27</v>
      </c>
      <c r="F717" s="1">
        <v>0</v>
      </c>
      <c r="G717" s="1">
        <v>0</v>
      </c>
      <c r="H717" s="1">
        <v>0</v>
      </c>
    </row>
    <row r="718" spans="1:8" hidden="1" x14ac:dyDescent="0.3">
      <c r="A718">
        <v>14000</v>
      </c>
      <c r="B718" t="str">
        <f t="shared" si="43"/>
        <v>02140</v>
      </c>
      <c r="C718" t="str">
        <f>"CJS70086"</f>
        <v>CJS70086</v>
      </c>
      <c r="D718" t="str">
        <f>"308000"</f>
        <v>308000</v>
      </c>
      <c r="E718" t="s">
        <v>120</v>
      </c>
      <c r="F718" s="1">
        <v>0</v>
      </c>
      <c r="G718" s="1">
        <v>0</v>
      </c>
      <c r="H718" s="1">
        <v>0</v>
      </c>
    </row>
    <row r="719" spans="1:8" hidden="1" x14ac:dyDescent="0.3">
      <c r="A719">
        <v>14000</v>
      </c>
      <c r="B719" t="str">
        <f t="shared" si="43"/>
        <v>02140</v>
      </c>
      <c r="C719" t="str">
        <f>"CJS79999"</f>
        <v>CJS79999</v>
      </c>
      <c r="D719" t="str">
        <f>"101010"</f>
        <v>101010</v>
      </c>
      <c r="E719" t="s">
        <v>27</v>
      </c>
      <c r="F719" s="1">
        <v>0</v>
      </c>
      <c r="G719" s="1">
        <v>0</v>
      </c>
      <c r="H719" s="1">
        <v>0</v>
      </c>
    </row>
    <row r="720" spans="1:8" hidden="1" x14ac:dyDescent="0.3">
      <c r="A720">
        <v>14000</v>
      </c>
      <c r="B720" t="str">
        <f t="shared" si="43"/>
        <v>02140</v>
      </c>
      <c r="C720" t="str">
        <f>"CJS98000"</f>
        <v>CJS98000</v>
      </c>
      <c r="D720" t="str">
        <f>"101010"</f>
        <v>101010</v>
      </c>
      <c r="E720" t="s">
        <v>27</v>
      </c>
      <c r="F720" s="1">
        <v>0</v>
      </c>
      <c r="G720" s="1">
        <v>0</v>
      </c>
      <c r="H720" s="1">
        <v>0</v>
      </c>
    </row>
    <row r="721" spans="1:8" hidden="1" x14ac:dyDescent="0.3">
      <c r="A721">
        <v>14000</v>
      </c>
      <c r="B721" t="str">
        <f t="shared" si="43"/>
        <v>02140</v>
      </c>
      <c r="C721" t="str">
        <f>"CJS98000"</f>
        <v>CJS98000</v>
      </c>
      <c r="D721" t="str">
        <f>"4008139"</f>
        <v>4008139</v>
      </c>
      <c r="E721" t="s">
        <v>136</v>
      </c>
      <c r="F721" s="1">
        <v>0</v>
      </c>
      <c r="G721" s="1">
        <v>0</v>
      </c>
      <c r="H721" s="1">
        <v>0</v>
      </c>
    </row>
    <row r="722" spans="1:8" hidden="1" x14ac:dyDescent="0.3">
      <c r="A722">
        <v>14000</v>
      </c>
      <c r="B722" t="str">
        <f t="shared" si="43"/>
        <v>02140</v>
      </c>
      <c r="C722" t="str">
        <f>"CJS99006"</f>
        <v>CJS99006</v>
      </c>
      <c r="D722" t="str">
        <f>"101010"</f>
        <v>101010</v>
      </c>
      <c r="E722" t="s">
        <v>27</v>
      </c>
      <c r="F722" s="1">
        <v>0</v>
      </c>
      <c r="G722" s="1">
        <v>0</v>
      </c>
      <c r="H722" s="1">
        <v>0</v>
      </c>
    </row>
    <row r="723" spans="1:8" hidden="1" x14ac:dyDescent="0.3">
      <c r="A723">
        <v>14000</v>
      </c>
      <c r="B723" t="str">
        <f t="shared" ref="B723:B754" si="44">"02210"</f>
        <v>02210</v>
      </c>
      <c r="C723" t="str">
        <f>"0000000000"</f>
        <v>0000000000</v>
      </c>
      <c r="D723" t="str">
        <f>"101010"</f>
        <v>101010</v>
      </c>
      <c r="E723" t="s">
        <v>27</v>
      </c>
      <c r="F723" s="1">
        <v>0</v>
      </c>
      <c r="G723" s="1">
        <v>0</v>
      </c>
      <c r="H723" s="1">
        <v>0</v>
      </c>
    </row>
    <row r="724" spans="1:8" hidden="1" x14ac:dyDescent="0.3">
      <c r="A724">
        <v>14000</v>
      </c>
      <c r="B724" t="str">
        <f t="shared" si="44"/>
        <v>02210</v>
      </c>
      <c r="C724" t="str">
        <f>"0000000000"</f>
        <v>0000000000</v>
      </c>
      <c r="D724" t="str">
        <f>"205025"</f>
        <v>205025</v>
      </c>
      <c r="E724" t="s">
        <v>29</v>
      </c>
      <c r="F724" s="1">
        <v>0</v>
      </c>
      <c r="G724" s="1">
        <v>0</v>
      </c>
      <c r="H724" s="1">
        <v>0</v>
      </c>
    </row>
    <row r="725" spans="1:8" hidden="1" x14ac:dyDescent="0.3">
      <c r="A725">
        <v>14000</v>
      </c>
      <c r="B725" t="str">
        <f t="shared" si="44"/>
        <v>02210</v>
      </c>
      <c r="C725" t="str">
        <f>"0000000000"</f>
        <v>0000000000</v>
      </c>
      <c r="D725" t="str">
        <f>"255470"</f>
        <v>255470</v>
      </c>
      <c r="E725" t="s">
        <v>119</v>
      </c>
      <c r="F725" s="1">
        <v>0</v>
      </c>
      <c r="G725" s="1">
        <v>0</v>
      </c>
      <c r="H725" s="1">
        <v>0</v>
      </c>
    </row>
    <row r="726" spans="1:8" hidden="1" x14ac:dyDescent="0.3">
      <c r="A726">
        <v>14000</v>
      </c>
      <c r="B726" t="str">
        <f t="shared" si="44"/>
        <v>02210</v>
      </c>
      <c r="C726" t="str">
        <f>"CJS48057"</f>
        <v>CJS48057</v>
      </c>
      <c r="D726" t="str">
        <f>"101010"</f>
        <v>101010</v>
      </c>
      <c r="E726" t="s">
        <v>27</v>
      </c>
      <c r="F726" s="1">
        <v>0</v>
      </c>
      <c r="G726" s="1">
        <v>0</v>
      </c>
      <c r="H726" s="1">
        <v>0</v>
      </c>
    </row>
    <row r="727" spans="1:8" hidden="1" x14ac:dyDescent="0.3">
      <c r="A727">
        <v>14000</v>
      </c>
      <c r="B727" t="str">
        <f t="shared" si="44"/>
        <v>02210</v>
      </c>
      <c r="C727" t="str">
        <f>"CJS48070"</f>
        <v>CJS48070</v>
      </c>
      <c r="D727" t="str">
        <f>"101010"</f>
        <v>101010</v>
      </c>
      <c r="E727" t="s">
        <v>27</v>
      </c>
      <c r="F727" s="1">
        <v>0</v>
      </c>
      <c r="G727" s="1">
        <v>0</v>
      </c>
      <c r="H727" s="1">
        <v>0</v>
      </c>
    </row>
    <row r="728" spans="1:8" hidden="1" x14ac:dyDescent="0.3">
      <c r="A728">
        <v>14000</v>
      </c>
      <c r="B728" t="str">
        <f t="shared" si="44"/>
        <v>02210</v>
      </c>
      <c r="C728" t="str">
        <f>"CJS70030"</f>
        <v>CJS70030</v>
      </c>
      <c r="D728" t="str">
        <f>"101010"</f>
        <v>101010</v>
      </c>
      <c r="E728" t="s">
        <v>27</v>
      </c>
      <c r="F728" s="1">
        <v>0</v>
      </c>
      <c r="G728" s="1">
        <v>0</v>
      </c>
      <c r="H728" s="1">
        <v>0</v>
      </c>
    </row>
    <row r="729" spans="1:8" hidden="1" x14ac:dyDescent="0.3">
      <c r="A729">
        <v>14000</v>
      </c>
      <c r="B729" t="str">
        <f t="shared" si="44"/>
        <v>02210</v>
      </c>
      <c r="C729" t="str">
        <f>"CJS70080"</f>
        <v>CJS70080</v>
      </c>
      <c r="D729" t="str">
        <f>"101010"</f>
        <v>101010</v>
      </c>
      <c r="E729" t="s">
        <v>27</v>
      </c>
      <c r="F729" s="1">
        <v>0</v>
      </c>
      <c r="G729" s="1">
        <v>0</v>
      </c>
      <c r="H729" s="1">
        <v>0</v>
      </c>
    </row>
    <row r="730" spans="1:8" hidden="1" x14ac:dyDescent="0.3">
      <c r="A730">
        <v>14000</v>
      </c>
      <c r="B730" t="str">
        <f t="shared" si="44"/>
        <v>02210</v>
      </c>
      <c r="C730" t="str">
        <f t="shared" ref="C730:C739" si="45">"CJS98000"</f>
        <v>CJS98000</v>
      </c>
      <c r="D730" t="str">
        <f>"101010"</f>
        <v>101010</v>
      </c>
      <c r="E730" t="s">
        <v>27</v>
      </c>
      <c r="F730" s="1">
        <v>228512.88</v>
      </c>
      <c r="G730" s="1">
        <v>-80473.42</v>
      </c>
      <c r="H730" s="1">
        <v>148039.46</v>
      </c>
    </row>
    <row r="731" spans="1:8" hidden="1" x14ac:dyDescent="0.3">
      <c r="A731">
        <v>14000</v>
      </c>
      <c r="B731" t="str">
        <f t="shared" si="44"/>
        <v>02210</v>
      </c>
      <c r="C731" t="str">
        <f t="shared" si="45"/>
        <v>CJS98000</v>
      </c>
      <c r="D731" t="str">
        <f>"205025"</f>
        <v>205025</v>
      </c>
      <c r="E731" t="s">
        <v>29</v>
      </c>
      <c r="F731" s="1">
        <v>-69685.399999999994</v>
      </c>
      <c r="G731" s="1">
        <v>69685.399999999994</v>
      </c>
      <c r="H731" s="1">
        <v>0</v>
      </c>
    </row>
    <row r="732" spans="1:8" hidden="1" x14ac:dyDescent="0.3">
      <c r="A732">
        <v>14000</v>
      </c>
      <c r="B732" t="str">
        <f t="shared" si="44"/>
        <v>02210</v>
      </c>
      <c r="C732" t="str">
        <f t="shared" si="45"/>
        <v>CJS98000</v>
      </c>
      <c r="D732" t="str">
        <f>"255470"</f>
        <v>255470</v>
      </c>
      <c r="E732" t="s">
        <v>119</v>
      </c>
      <c r="F732" s="1">
        <v>0</v>
      </c>
      <c r="G732" s="1">
        <v>0</v>
      </c>
      <c r="H732" s="1">
        <v>0</v>
      </c>
    </row>
    <row r="733" spans="1:8" hidden="1" x14ac:dyDescent="0.3">
      <c r="A733">
        <v>14000</v>
      </c>
      <c r="B733" t="str">
        <f t="shared" si="44"/>
        <v>02210</v>
      </c>
      <c r="C733" t="str">
        <f t="shared" si="45"/>
        <v>CJS98000</v>
      </c>
      <c r="D733" t="str">
        <f>"308000"</f>
        <v>308000</v>
      </c>
      <c r="E733" t="s">
        <v>120</v>
      </c>
      <c r="F733" s="1">
        <v>-136200.15</v>
      </c>
      <c r="G733" s="1">
        <v>0</v>
      </c>
      <c r="H733" s="1">
        <v>-136200.15</v>
      </c>
    </row>
    <row r="734" spans="1:8" hidden="1" x14ac:dyDescent="0.3">
      <c r="A734">
        <v>14000</v>
      </c>
      <c r="B734" t="str">
        <f t="shared" si="44"/>
        <v>02210</v>
      </c>
      <c r="C734" t="str">
        <f t="shared" si="45"/>
        <v>CJS98000</v>
      </c>
      <c r="D734" t="str">
        <f>"4008129"</f>
        <v>4008129</v>
      </c>
      <c r="E734" t="s">
        <v>137</v>
      </c>
      <c r="F734" s="1">
        <v>-1617</v>
      </c>
      <c r="G734" s="1">
        <v>1617</v>
      </c>
      <c r="H734" s="1">
        <v>0</v>
      </c>
    </row>
    <row r="735" spans="1:8" hidden="1" x14ac:dyDescent="0.3">
      <c r="A735">
        <v>14000</v>
      </c>
      <c r="B735" t="str">
        <f t="shared" si="44"/>
        <v>02210</v>
      </c>
      <c r="C735" t="str">
        <f t="shared" si="45"/>
        <v>CJS98000</v>
      </c>
      <c r="D735" t="str">
        <f>"4008139"</f>
        <v>4008139</v>
      </c>
      <c r="E735" t="s">
        <v>136</v>
      </c>
      <c r="F735" s="1">
        <v>-3822470.03</v>
      </c>
      <c r="G735" s="1">
        <v>-347746.57</v>
      </c>
      <c r="H735" s="1">
        <v>-4170216.6</v>
      </c>
    </row>
    <row r="736" spans="1:8" hidden="1" x14ac:dyDescent="0.3">
      <c r="A736">
        <v>14000</v>
      </c>
      <c r="B736" t="str">
        <f t="shared" si="44"/>
        <v>02210</v>
      </c>
      <c r="C736" t="str">
        <f t="shared" si="45"/>
        <v>CJS98000</v>
      </c>
      <c r="D736" t="str">
        <f>"5014310"</f>
        <v>5014310</v>
      </c>
      <c r="E736" t="s">
        <v>112</v>
      </c>
      <c r="F736" s="1">
        <v>3458236.83</v>
      </c>
      <c r="G736" s="1">
        <v>339833.82</v>
      </c>
      <c r="H736" s="1">
        <v>3798070.65</v>
      </c>
    </row>
    <row r="737" spans="1:8" hidden="1" x14ac:dyDescent="0.3">
      <c r="A737">
        <v>14000</v>
      </c>
      <c r="B737" t="str">
        <f t="shared" si="44"/>
        <v>02210</v>
      </c>
      <c r="C737" t="str">
        <f t="shared" si="45"/>
        <v>CJS98000</v>
      </c>
      <c r="D737" t="str">
        <f>"5014510"</f>
        <v>5014510</v>
      </c>
      <c r="E737" t="s">
        <v>88</v>
      </c>
      <c r="F737" s="1">
        <v>257437.82</v>
      </c>
      <c r="G737" s="1">
        <v>8874.75</v>
      </c>
      <c r="H737" s="1">
        <v>266312.57</v>
      </c>
    </row>
    <row r="738" spans="1:8" hidden="1" x14ac:dyDescent="0.3">
      <c r="A738">
        <v>14000</v>
      </c>
      <c r="B738" t="str">
        <f t="shared" si="44"/>
        <v>02210</v>
      </c>
      <c r="C738" t="str">
        <f t="shared" si="45"/>
        <v>CJS98000</v>
      </c>
      <c r="D738" t="str">
        <f>"5014520"</f>
        <v>5014520</v>
      </c>
      <c r="E738" t="s">
        <v>111</v>
      </c>
      <c r="F738" s="1">
        <v>83817.73</v>
      </c>
      <c r="G738" s="1">
        <v>8209.02</v>
      </c>
      <c r="H738" s="1">
        <v>92026.75</v>
      </c>
    </row>
    <row r="739" spans="1:8" hidden="1" x14ac:dyDescent="0.3">
      <c r="A739">
        <v>14000</v>
      </c>
      <c r="B739" t="str">
        <f t="shared" si="44"/>
        <v>02210</v>
      </c>
      <c r="C739" t="str">
        <f t="shared" si="45"/>
        <v>CJS98000</v>
      </c>
      <c r="D739" t="str">
        <f>"5014530"</f>
        <v>5014530</v>
      </c>
      <c r="E739" t="s">
        <v>138</v>
      </c>
      <c r="F739" s="1">
        <v>1967.32</v>
      </c>
      <c r="G739" s="1">
        <v>0</v>
      </c>
      <c r="H739" s="1">
        <v>1967.32</v>
      </c>
    </row>
    <row r="740" spans="1:8" hidden="1" x14ac:dyDescent="0.3">
      <c r="A740">
        <v>14000</v>
      </c>
      <c r="B740" t="str">
        <f t="shared" si="44"/>
        <v>02210</v>
      </c>
      <c r="C740" t="str">
        <f t="shared" ref="C740:C769" si="46">"CJS98001"</f>
        <v>CJS98001</v>
      </c>
      <c r="D740" t="str">
        <f>"101010"</f>
        <v>101010</v>
      </c>
      <c r="E740" t="s">
        <v>27</v>
      </c>
      <c r="F740" s="1">
        <v>854685.08</v>
      </c>
      <c r="G740" s="1">
        <v>-2191.62</v>
      </c>
      <c r="H740" s="1">
        <v>852493.46</v>
      </c>
    </row>
    <row r="741" spans="1:8" hidden="1" x14ac:dyDescent="0.3">
      <c r="A741">
        <v>14000</v>
      </c>
      <c r="B741" t="str">
        <f t="shared" si="44"/>
        <v>02210</v>
      </c>
      <c r="C741" t="str">
        <f t="shared" si="46"/>
        <v>CJS98001</v>
      </c>
      <c r="D741" t="str">
        <f>"205025"</f>
        <v>205025</v>
      </c>
      <c r="E741" t="s">
        <v>29</v>
      </c>
      <c r="F741" s="1">
        <v>-26220</v>
      </c>
      <c r="G741" s="1">
        <v>26220</v>
      </c>
      <c r="H741" s="1">
        <v>0</v>
      </c>
    </row>
    <row r="742" spans="1:8" hidden="1" x14ac:dyDescent="0.3">
      <c r="A742">
        <v>14000</v>
      </c>
      <c r="B742" t="str">
        <f t="shared" si="44"/>
        <v>02210</v>
      </c>
      <c r="C742" t="str">
        <f t="shared" si="46"/>
        <v>CJS98001</v>
      </c>
      <c r="D742" t="str">
        <f>"308000"</f>
        <v>308000</v>
      </c>
      <c r="E742" t="s">
        <v>120</v>
      </c>
      <c r="F742" s="1">
        <v>-964898.91</v>
      </c>
      <c r="G742" s="1">
        <v>0</v>
      </c>
      <c r="H742" s="1">
        <v>-964898.91</v>
      </c>
    </row>
    <row r="743" spans="1:8" hidden="1" x14ac:dyDescent="0.3">
      <c r="A743">
        <v>14000</v>
      </c>
      <c r="B743" t="str">
        <f t="shared" si="44"/>
        <v>02210</v>
      </c>
      <c r="C743" t="str">
        <f t="shared" si="46"/>
        <v>CJS98001</v>
      </c>
      <c r="D743" t="str">
        <f>"4008139"</f>
        <v>4008139</v>
      </c>
      <c r="E743" t="s">
        <v>136</v>
      </c>
      <c r="F743" s="1">
        <v>-426734.29</v>
      </c>
      <c r="G743" s="1">
        <v>-39690.57</v>
      </c>
      <c r="H743" s="1">
        <v>-466424.86</v>
      </c>
    </row>
    <row r="744" spans="1:8" hidden="1" x14ac:dyDescent="0.3">
      <c r="A744">
        <v>14000</v>
      </c>
      <c r="B744" t="str">
        <f t="shared" si="44"/>
        <v>02210</v>
      </c>
      <c r="C744" t="str">
        <f t="shared" si="46"/>
        <v>CJS98001</v>
      </c>
      <c r="D744" t="str">
        <f>"5011110"</f>
        <v>5011110</v>
      </c>
      <c r="E744" t="s">
        <v>35</v>
      </c>
      <c r="F744" s="1">
        <v>23319.38</v>
      </c>
      <c r="G744" s="1">
        <v>1061.6300000000001</v>
      </c>
      <c r="H744" s="1">
        <v>24381.01</v>
      </c>
    </row>
    <row r="745" spans="1:8" hidden="1" x14ac:dyDescent="0.3">
      <c r="A745">
        <v>14000</v>
      </c>
      <c r="B745" t="str">
        <f t="shared" si="44"/>
        <v>02210</v>
      </c>
      <c r="C745" t="str">
        <f t="shared" si="46"/>
        <v>CJS98001</v>
      </c>
      <c r="D745" t="str">
        <f>"5011120"</f>
        <v>5011120</v>
      </c>
      <c r="E745" t="s">
        <v>36</v>
      </c>
      <c r="F745" s="1">
        <v>15256.31</v>
      </c>
      <c r="G745" s="1">
        <v>846.29</v>
      </c>
      <c r="H745" s="1">
        <v>16102.6</v>
      </c>
    </row>
    <row r="746" spans="1:8" hidden="1" x14ac:dyDescent="0.3">
      <c r="A746">
        <v>14000</v>
      </c>
      <c r="B746" t="str">
        <f t="shared" si="44"/>
        <v>02210</v>
      </c>
      <c r="C746" t="str">
        <f t="shared" si="46"/>
        <v>CJS98001</v>
      </c>
      <c r="D746" t="str">
        <f>"5011140"</f>
        <v>5011140</v>
      </c>
      <c r="E746" t="s">
        <v>37</v>
      </c>
      <c r="F746" s="1">
        <v>2339.0100000000002</v>
      </c>
      <c r="G746" s="1">
        <v>106.76</v>
      </c>
      <c r="H746" s="1">
        <v>2445.77</v>
      </c>
    </row>
    <row r="747" spans="1:8" hidden="1" x14ac:dyDescent="0.3">
      <c r="A747">
        <v>14000</v>
      </c>
      <c r="B747" t="str">
        <f t="shared" si="44"/>
        <v>02210</v>
      </c>
      <c r="C747" t="str">
        <f t="shared" si="46"/>
        <v>CJS98001</v>
      </c>
      <c r="D747" t="str">
        <f>"5011150"</f>
        <v>5011150</v>
      </c>
      <c r="E747" t="s">
        <v>38</v>
      </c>
      <c r="F747" s="1">
        <v>35591.1</v>
      </c>
      <c r="G747" s="1">
        <v>1719.35</v>
      </c>
      <c r="H747" s="1">
        <v>37310.449999999997</v>
      </c>
    </row>
    <row r="748" spans="1:8" hidden="1" x14ac:dyDescent="0.3">
      <c r="A748">
        <v>14000</v>
      </c>
      <c r="B748" t="str">
        <f t="shared" si="44"/>
        <v>02210</v>
      </c>
      <c r="C748" t="str">
        <f t="shared" si="46"/>
        <v>CJS98001</v>
      </c>
      <c r="D748" t="str">
        <f>"5011160"</f>
        <v>5011160</v>
      </c>
      <c r="E748" t="s">
        <v>39</v>
      </c>
      <c r="F748" s="1">
        <v>1960.01</v>
      </c>
      <c r="G748" s="1">
        <v>89.23</v>
      </c>
      <c r="H748" s="1">
        <v>2049.2399999999998</v>
      </c>
    </row>
    <row r="749" spans="1:8" hidden="1" x14ac:dyDescent="0.3">
      <c r="A749">
        <v>14000</v>
      </c>
      <c r="B749" t="str">
        <f t="shared" si="44"/>
        <v>02210</v>
      </c>
      <c r="C749" t="str">
        <f t="shared" si="46"/>
        <v>CJS98001</v>
      </c>
      <c r="D749" t="str">
        <f>"5011170"</f>
        <v>5011170</v>
      </c>
      <c r="E749" t="s">
        <v>40</v>
      </c>
      <c r="F749" s="1">
        <v>1066.24</v>
      </c>
      <c r="G749" s="1">
        <v>48.59</v>
      </c>
      <c r="H749" s="1">
        <v>1114.83</v>
      </c>
    </row>
    <row r="750" spans="1:8" hidden="1" x14ac:dyDescent="0.3">
      <c r="A750">
        <v>14000</v>
      </c>
      <c r="B750" t="str">
        <f t="shared" si="44"/>
        <v>02210</v>
      </c>
      <c r="C750" t="str">
        <f t="shared" si="46"/>
        <v>CJS98001</v>
      </c>
      <c r="D750" t="str">
        <f>"5011230"</f>
        <v>5011230</v>
      </c>
      <c r="E750" t="s">
        <v>43</v>
      </c>
      <c r="F750" s="1">
        <v>175977.85</v>
      </c>
      <c r="G750" s="1">
        <v>7967.26</v>
      </c>
      <c r="H750" s="1">
        <v>183945.11</v>
      </c>
    </row>
    <row r="751" spans="1:8" hidden="1" x14ac:dyDescent="0.3">
      <c r="A751">
        <v>14000</v>
      </c>
      <c r="B751" t="str">
        <f t="shared" si="44"/>
        <v>02210</v>
      </c>
      <c r="C751" t="str">
        <f t="shared" si="46"/>
        <v>CJS98001</v>
      </c>
      <c r="D751" t="str">
        <f>"5011310"</f>
        <v>5011310</v>
      </c>
      <c r="E751" t="s">
        <v>45</v>
      </c>
      <c r="F751" s="1">
        <v>2650</v>
      </c>
      <c r="G751" s="1">
        <v>1000</v>
      </c>
      <c r="H751" s="1">
        <v>3650</v>
      </c>
    </row>
    <row r="752" spans="1:8" hidden="1" x14ac:dyDescent="0.3">
      <c r="A752">
        <v>14000</v>
      </c>
      <c r="B752" t="str">
        <f t="shared" si="44"/>
        <v>02210</v>
      </c>
      <c r="C752" t="str">
        <f t="shared" si="46"/>
        <v>CJS98001</v>
      </c>
      <c r="D752" t="str">
        <f>"5011380"</f>
        <v>5011380</v>
      </c>
      <c r="E752" t="s">
        <v>46</v>
      </c>
      <c r="F752" s="1">
        <v>874</v>
      </c>
      <c r="G752" s="1">
        <v>38</v>
      </c>
      <c r="H752" s="1">
        <v>912</v>
      </c>
    </row>
    <row r="753" spans="1:8" hidden="1" x14ac:dyDescent="0.3">
      <c r="A753">
        <v>14000</v>
      </c>
      <c r="B753" t="str">
        <f t="shared" si="44"/>
        <v>02210</v>
      </c>
      <c r="C753" t="str">
        <f t="shared" si="46"/>
        <v>CJS98001</v>
      </c>
      <c r="D753" t="str">
        <f>"5011410"</f>
        <v>5011410</v>
      </c>
      <c r="E753" t="s">
        <v>47</v>
      </c>
      <c r="F753" s="1">
        <v>31059.84</v>
      </c>
      <c r="G753" s="1">
        <v>2542.1</v>
      </c>
      <c r="H753" s="1">
        <v>33601.94</v>
      </c>
    </row>
    <row r="754" spans="1:8" hidden="1" x14ac:dyDescent="0.3">
      <c r="A754">
        <v>14000</v>
      </c>
      <c r="B754" t="str">
        <f t="shared" si="44"/>
        <v>02210</v>
      </c>
      <c r="C754" t="str">
        <f t="shared" si="46"/>
        <v>CJS98001</v>
      </c>
      <c r="D754" t="str">
        <f>"5011660"</f>
        <v>5011660</v>
      </c>
      <c r="E754" t="s">
        <v>50</v>
      </c>
      <c r="F754" s="1">
        <v>1881.28</v>
      </c>
      <c r="G754" s="1">
        <v>90.43</v>
      </c>
      <c r="H754" s="1">
        <v>1971.71</v>
      </c>
    </row>
    <row r="755" spans="1:8" hidden="1" x14ac:dyDescent="0.3">
      <c r="A755">
        <v>14000</v>
      </c>
      <c r="B755" t="str">
        <f t="shared" ref="B755:B771" si="47">"02210"</f>
        <v>02210</v>
      </c>
      <c r="C755" t="str">
        <f t="shared" si="46"/>
        <v>CJS98001</v>
      </c>
      <c r="D755" t="str">
        <f>"5012110"</f>
        <v>5012110</v>
      </c>
      <c r="E755" t="s">
        <v>51</v>
      </c>
      <c r="F755" s="1">
        <v>39.35</v>
      </c>
      <c r="G755" s="1">
        <v>0</v>
      </c>
      <c r="H755" s="1">
        <v>39.35</v>
      </c>
    </row>
    <row r="756" spans="1:8" hidden="1" x14ac:dyDescent="0.3">
      <c r="A756">
        <v>14000</v>
      </c>
      <c r="B756" t="str">
        <f t="shared" si="47"/>
        <v>02210</v>
      </c>
      <c r="C756" t="str">
        <f t="shared" si="46"/>
        <v>CJS98001</v>
      </c>
      <c r="D756" t="str">
        <f>"5012140"</f>
        <v>5012140</v>
      </c>
      <c r="E756" t="s">
        <v>53</v>
      </c>
      <c r="F756" s="1">
        <v>167.65</v>
      </c>
      <c r="G756" s="1">
        <v>40.54</v>
      </c>
      <c r="H756" s="1">
        <v>208.19</v>
      </c>
    </row>
    <row r="757" spans="1:8" hidden="1" x14ac:dyDescent="0.3">
      <c r="A757">
        <v>14000</v>
      </c>
      <c r="B757" t="str">
        <f t="shared" si="47"/>
        <v>02210</v>
      </c>
      <c r="C757" t="str">
        <f t="shared" si="46"/>
        <v>CJS98001</v>
      </c>
      <c r="D757" t="str">
        <f>"5012160"</f>
        <v>5012160</v>
      </c>
      <c r="E757" t="s">
        <v>55</v>
      </c>
      <c r="F757" s="1">
        <v>1817.6</v>
      </c>
      <c r="G757" s="1">
        <v>112.01</v>
      </c>
      <c r="H757" s="1">
        <v>1929.61</v>
      </c>
    </row>
    <row r="758" spans="1:8" hidden="1" x14ac:dyDescent="0.3">
      <c r="A758">
        <v>14000</v>
      </c>
      <c r="B758" t="str">
        <f t="shared" si="47"/>
        <v>02210</v>
      </c>
      <c r="C758" t="str">
        <f t="shared" si="46"/>
        <v>CJS98001</v>
      </c>
      <c r="D758" t="str">
        <f>"5012220"</f>
        <v>5012220</v>
      </c>
      <c r="E758" t="s">
        <v>59</v>
      </c>
      <c r="F758" s="1">
        <v>2.13</v>
      </c>
      <c r="G758" s="1">
        <v>0</v>
      </c>
      <c r="H758" s="1">
        <v>2.13</v>
      </c>
    </row>
    <row r="759" spans="1:8" hidden="1" x14ac:dyDescent="0.3">
      <c r="A759">
        <v>14000</v>
      </c>
      <c r="B759" t="str">
        <f t="shared" si="47"/>
        <v>02210</v>
      </c>
      <c r="C759" t="str">
        <f t="shared" si="46"/>
        <v>CJS98001</v>
      </c>
      <c r="D759" t="str">
        <f>"5012440"</f>
        <v>5012440</v>
      </c>
      <c r="E759" t="s">
        <v>62</v>
      </c>
      <c r="F759" s="1">
        <v>1102.5</v>
      </c>
      <c r="G759" s="1">
        <v>0</v>
      </c>
      <c r="H759" s="1">
        <v>1102.5</v>
      </c>
    </row>
    <row r="760" spans="1:8" hidden="1" x14ac:dyDescent="0.3">
      <c r="A760">
        <v>14000</v>
      </c>
      <c r="B760" t="str">
        <f t="shared" si="47"/>
        <v>02210</v>
      </c>
      <c r="C760" t="str">
        <f t="shared" si="46"/>
        <v>CJS98001</v>
      </c>
      <c r="D760" t="str">
        <f>"5012520"</f>
        <v>5012520</v>
      </c>
      <c r="E760" t="s">
        <v>63</v>
      </c>
      <c r="F760" s="1">
        <v>33.21</v>
      </c>
      <c r="G760" s="1">
        <v>0</v>
      </c>
      <c r="H760" s="1">
        <v>33.21</v>
      </c>
    </row>
    <row r="761" spans="1:8" hidden="1" x14ac:dyDescent="0.3">
      <c r="A761">
        <v>14000</v>
      </c>
      <c r="B761" t="str">
        <f t="shared" si="47"/>
        <v>02210</v>
      </c>
      <c r="C761" t="str">
        <f t="shared" si="46"/>
        <v>CJS98001</v>
      </c>
      <c r="D761" t="str">
        <f>"5012730"</f>
        <v>5012730</v>
      </c>
      <c r="E761" t="s">
        <v>68</v>
      </c>
      <c r="F761" s="1">
        <v>161502.70000000001</v>
      </c>
      <c r="G761" s="1">
        <v>0</v>
      </c>
      <c r="H761" s="1">
        <v>161502.70000000001</v>
      </c>
    </row>
    <row r="762" spans="1:8" hidden="1" x14ac:dyDescent="0.3">
      <c r="A762">
        <v>14000</v>
      </c>
      <c r="B762" t="str">
        <f t="shared" si="47"/>
        <v>02210</v>
      </c>
      <c r="C762" t="str">
        <f t="shared" si="46"/>
        <v>CJS98001</v>
      </c>
      <c r="D762" t="str">
        <f>"5012780"</f>
        <v>5012780</v>
      </c>
      <c r="E762" t="s">
        <v>72</v>
      </c>
      <c r="F762" s="1">
        <v>5580.42</v>
      </c>
      <c r="G762" s="1">
        <v>0</v>
      </c>
      <c r="H762" s="1">
        <v>5580.42</v>
      </c>
    </row>
    <row r="763" spans="1:8" hidden="1" x14ac:dyDescent="0.3">
      <c r="A763">
        <v>14000</v>
      </c>
      <c r="B763" t="str">
        <f t="shared" si="47"/>
        <v>02210</v>
      </c>
      <c r="C763" t="str">
        <f t="shared" si="46"/>
        <v>CJS98001</v>
      </c>
      <c r="D763" t="str">
        <f>"5013120"</f>
        <v>5013120</v>
      </c>
      <c r="E763" t="s">
        <v>80</v>
      </c>
      <c r="F763" s="1">
        <v>127.16</v>
      </c>
      <c r="G763" s="1">
        <v>0</v>
      </c>
      <c r="H763" s="1">
        <v>127.16</v>
      </c>
    </row>
    <row r="764" spans="1:8" hidden="1" x14ac:dyDescent="0.3">
      <c r="A764">
        <v>14000</v>
      </c>
      <c r="B764" t="str">
        <f t="shared" si="47"/>
        <v>02210</v>
      </c>
      <c r="C764" t="str">
        <f t="shared" si="46"/>
        <v>CJS98001</v>
      </c>
      <c r="D764" t="str">
        <f>"5013650"</f>
        <v>5013650</v>
      </c>
      <c r="E764" t="s">
        <v>83</v>
      </c>
      <c r="F764" s="1">
        <v>1.48</v>
      </c>
      <c r="G764" s="1">
        <v>0</v>
      </c>
      <c r="H764" s="1">
        <v>1.48</v>
      </c>
    </row>
    <row r="765" spans="1:8" hidden="1" x14ac:dyDescent="0.3">
      <c r="A765">
        <v>14000</v>
      </c>
      <c r="B765" t="str">
        <f t="shared" si="47"/>
        <v>02210</v>
      </c>
      <c r="C765" t="str">
        <f t="shared" si="46"/>
        <v>CJS98001</v>
      </c>
      <c r="D765" t="str">
        <f>"5014520"</f>
        <v>5014520</v>
      </c>
      <c r="E765" t="s">
        <v>111</v>
      </c>
      <c r="F765" s="1">
        <v>65071</v>
      </c>
      <c r="G765" s="1">
        <v>0</v>
      </c>
      <c r="H765" s="1">
        <v>65071</v>
      </c>
    </row>
    <row r="766" spans="1:8" hidden="1" x14ac:dyDescent="0.3">
      <c r="A766">
        <v>14000</v>
      </c>
      <c r="B766" t="str">
        <f t="shared" si="47"/>
        <v>02210</v>
      </c>
      <c r="C766" t="str">
        <f t="shared" si="46"/>
        <v>CJS98001</v>
      </c>
      <c r="D766" t="str">
        <f>"5015380"</f>
        <v>5015380</v>
      </c>
      <c r="E766" t="s">
        <v>91</v>
      </c>
      <c r="F766" s="1">
        <v>8950.91</v>
      </c>
      <c r="G766" s="1">
        <v>0</v>
      </c>
      <c r="H766" s="1">
        <v>8950.91</v>
      </c>
    </row>
    <row r="767" spans="1:8" hidden="1" x14ac:dyDescent="0.3">
      <c r="A767">
        <v>14000</v>
      </c>
      <c r="B767" t="str">
        <f t="shared" si="47"/>
        <v>02210</v>
      </c>
      <c r="C767" t="str">
        <f t="shared" si="46"/>
        <v>CJS98001</v>
      </c>
      <c r="D767" t="str">
        <f>"5015410"</f>
        <v>5015410</v>
      </c>
      <c r="E767" t="s">
        <v>93</v>
      </c>
      <c r="F767" s="1">
        <v>26748.77</v>
      </c>
      <c r="G767" s="1">
        <v>0</v>
      </c>
      <c r="H767" s="1">
        <v>26748.77</v>
      </c>
    </row>
    <row r="768" spans="1:8" hidden="1" x14ac:dyDescent="0.3">
      <c r="A768">
        <v>14000</v>
      </c>
      <c r="B768" t="str">
        <f t="shared" si="47"/>
        <v>02210</v>
      </c>
      <c r="C768" t="str">
        <f t="shared" si="46"/>
        <v>CJS98001</v>
      </c>
      <c r="D768" t="str">
        <f>"5022240"</f>
        <v>5022240</v>
      </c>
      <c r="E768" t="s">
        <v>101</v>
      </c>
      <c r="F768" s="1">
        <v>48.22</v>
      </c>
      <c r="G768" s="1">
        <v>0</v>
      </c>
      <c r="H768" s="1">
        <v>48.22</v>
      </c>
    </row>
    <row r="769" spans="1:8" hidden="1" x14ac:dyDescent="0.3">
      <c r="A769">
        <v>14000</v>
      </c>
      <c r="B769" t="str">
        <f t="shared" si="47"/>
        <v>02210</v>
      </c>
      <c r="C769" t="str">
        <f t="shared" si="46"/>
        <v>CJS98001</v>
      </c>
      <c r="D769" t="str">
        <f>"5022320"</f>
        <v>5022320</v>
      </c>
      <c r="E769" t="s">
        <v>103</v>
      </c>
      <c r="F769" s="1">
        <v>0</v>
      </c>
      <c r="G769" s="1">
        <v>0</v>
      </c>
      <c r="H769" s="1">
        <v>0</v>
      </c>
    </row>
    <row r="770" spans="1:8" hidden="1" x14ac:dyDescent="0.3">
      <c r="A770">
        <v>14000</v>
      </c>
      <c r="B770" t="str">
        <f t="shared" si="47"/>
        <v>02210</v>
      </c>
      <c r="C770" t="str">
        <f>"CJS98002"</f>
        <v>CJS98002</v>
      </c>
      <c r="D770" t="str">
        <f>"101010"</f>
        <v>101010</v>
      </c>
      <c r="E770" t="s">
        <v>27</v>
      </c>
      <c r="F770" s="1">
        <v>0</v>
      </c>
      <c r="G770" s="1">
        <v>0</v>
      </c>
      <c r="H770" s="1">
        <v>0</v>
      </c>
    </row>
    <row r="771" spans="1:8" hidden="1" x14ac:dyDescent="0.3">
      <c r="A771">
        <v>14000</v>
      </c>
      <c r="B771" t="str">
        <f t="shared" si="47"/>
        <v>02210</v>
      </c>
      <c r="C771" t="str">
        <f>"CJS98002"</f>
        <v>CJS98002</v>
      </c>
      <c r="D771" t="str">
        <f>"308000"</f>
        <v>308000</v>
      </c>
      <c r="E771" t="s">
        <v>120</v>
      </c>
      <c r="F771" s="1">
        <v>0</v>
      </c>
      <c r="G771" s="1">
        <v>0</v>
      </c>
      <c r="H771" s="1">
        <v>0</v>
      </c>
    </row>
    <row r="772" spans="1:8" hidden="1" x14ac:dyDescent="0.3">
      <c r="A772">
        <v>14000</v>
      </c>
      <c r="B772" t="str">
        <f>"02250"</f>
        <v>02250</v>
      </c>
      <c r="C772" t="str">
        <f>"CJS70051"</f>
        <v>CJS70051</v>
      </c>
      <c r="D772" t="str">
        <f>"101010"</f>
        <v>101010</v>
      </c>
      <c r="E772" t="s">
        <v>27</v>
      </c>
      <c r="F772" s="1">
        <v>3191.08</v>
      </c>
      <c r="G772" s="1">
        <v>0</v>
      </c>
      <c r="H772" s="1">
        <v>3191.08</v>
      </c>
    </row>
    <row r="773" spans="1:8" hidden="1" x14ac:dyDescent="0.3">
      <c r="A773">
        <v>14000</v>
      </c>
      <c r="B773" t="str">
        <f>"02250"</f>
        <v>02250</v>
      </c>
      <c r="C773" t="str">
        <f>"CJS70051"</f>
        <v>CJS70051</v>
      </c>
      <c r="D773" t="str">
        <f>"308000"</f>
        <v>308000</v>
      </c>
      <c r="E773" t="s">
        <v>120</v>
      </c>
      <c r="F773" s="1">
        <v>-3167.33</v>
      </c>
      <c r="G773" s="1">
        <v>0</v>
      </c>
      <c r="H773" s="1">
        <v>-3167.33</v>
      </c>
    </row>
    <row r="774" spans="1:8" hidden="1" x14ac:dyDescent="0.3">
      <c r="A774">
        <v>14000</v>
      </c>
      <c r="B774" t="str">
        <f>"02250"</f>
        <v>02250</v>
      </c>
      <c r="C774" t="str">
        <f>"CJS70051"</f>
        <v>CJS70051</v>
      </c>
      <c r="D774" t="str">
        <f>"4004000"</f>
        <v>4004000</v>
      </c>
      <c r="E774" t="s">
        <v>139</v>
      </c>
      <c r="F774" s="1">
        <v>-23.75</v>
      </c>
      <c r="G774" s="1">
        <v>0</v>
      </c>
      <c r="H774" s="1">
        <v>-23.75</v>
      </c>
    </row>
    <row r="775" spans="1:8" hidden="1" x14ac:dyDescent="0.3">
      <c r="A775">
        <v>14000</v>
      </c>
      <c r="B775" t="str">
        <f>"02250"</f>
        <v>02250</v>
      </c>
      <c r="C775" t="str">
        <f>"CJS97000"</f>
        <v>CJS97000</v>
      </c>
      <c r="D775" t="str">
        <f>"101010"</f>
        <v>101010</v>
      </c>
      <c r="E775" t="s">
        <v>27</v>
      </c>
      <c r="F775" s="1">
        <v>0</v>
      </c>
      <c r="G775" s="1">
        <v>0</v>
      </c>
      <c r="H775" s="1">
        <v>0</v>
      </c>
    </row>
    <row r="776" spans="1:8" hidden="1" x14ac:dyDescent="0.3">
      <c r="A776">
        <v>14000</v>
      </c>
      <c r="B776" t="str">
        <f>"02250"</f>
        <v>02250</v>
      </c>
      <c r="C776" t="str">
        <f>"CJS97000"</f>
        <v>CJS97000</v>
      </c>
      <c r="D776" t="str">
        <f>"308000"</f>
        <v>308000</v>
      </c>
      <c r="E776" t="s">
        <v>120</v>
      </c>
      <c r="F776" s="1">
        <v>0</v>
      </c>
      <c r="G776" s="1">
        <v>0</v>
      </c>
      <c r="H776" s="1">
        <v>0</v>
      </c>
    </row>
    <row r="777" spans="1:8" hidden="1" x14ac:dyDescent="0.3">
      <c r="A777">
        <v>14000</v>
      </c>
      <c r="B777" t="str">
        <f>"02700"</f>
        <v>02700</v>
      </c>
      <c r="C777" t="str">
        <f>"0000000000"</f>
        <v>0000000000</v>
      </c>
      <c r="D777" t="str">
        <f>"101010"</f>
        <v>101010</v>
      </c>
      <c r="E777" t="s">
        <v>27</v>
      </c>
      <c r="F777" s="1">
        <v>3962.47</v>
      </c>
      <c r="G777" s="1">
        <v>-1928.97</v>
      </c>
      <c r="H777" s="1">
        <v>2033.5</v>
      </c>
    </row>
    <row r="778" spans="1:8" hidden="1" x14ac:dyDescent="0.3">
      <c r="A778">
        <v>14000</v>
      </c>
      <c r="B778" t="str">
        <f>"02700"</f>
        <v>02700</v>
      </c>
      <c r="C778" t="str">
        <f>"0000000000"</f>
        <v>0000000000</v>
      </c>
      <c r="D778" t="str">
        <f>"111220"</f>
        <v>111220</v>
      </c>
      <c r="E778" t="s">
        <v>140</v>
      </c>
      <c r="F778" s="1">
        <v>-3962.47</v>
      </c>
      <c r="G778" s="1">
        <v>1928.97</v>
      </c>
      <c r="H778" s="1">
        <v>-2033.5</v>
      </c>
    </row>
    <row r="779" spans="1:8" hidden="1" x14ac:dyDescent="0.3">
      <c r="A779">
        <v>14000</v>
      </c>
      <c r="B779" t="str">
        <f>"02700"</f>
        <v>02700</v>
      </c>
      <c r="C779" t="str">
        <f>"0000000000"</f>
        <v>0000000000</v>
      </c>
      <c r="D779" t="str">
        <f>"205025"</f>
        <v>205025</v>
      </c>
      <c r="E779" t="s">
        <v>29</v>
      </c>
      <c r="F779" s="1">
        <v>0</v>
      </c>
      <c r="G779" s="1">
        <v>0</v>
      </c>
      <c r="H779" s="1">
        <v>0</v>
      </c>
    </row>
    <row r="780" spans="1:8" hidden="1" x14ac:dyDescent="0.3">
      <c r="A780">
        <v>14000</v>
      </c>
      <c r="B780" t="str">
        <f>"02700"</f>
        <v>02700</v>
      </c>
      <c r="C780" t="str">
        <f>"CJS47504"</f>
        <v>CJS47504</v>
      </c>
      <c r="D780" t="str">
        <f>"101010"</f>
        <v>101010</v>
      </c>
      <c r="E780" t="s">
        <v>27</v>
      </c>
      <c r="F780" s="1">
        <v>0</v>
      </c>
      <c r="G780" s="1">
        <v>0</v>
      </c>
      <c r="H780" s="1">
        <v>0</v>
      </c>
    </row>
    <row r="781" spans="1:8" hidden="1" x14ac:dyDescent="0.3">
      <c r="A781">
        <v>14000</v>
      </c>
      <c r="B781" t="str">
        <f>"02700"</f>
        <v>02700</v>
      </c>
      <c r="C781" t="str">
        <f>"CJS98000"</f>
        <v>CJS98000</v>
      </c>
      <c r="D781" t="str">
        <f>"101010"</f>
        <v>101010</v>
      </c>
      <c r="E781" t="s">
        <v>27</v>
      </c>
      <c r="F781" s="1">
        <v>0</v>
      </c>
      <c r="G781" s="1">
        <v>0</v>
      </c>
      <c r="H781" s="1">
        <v>0</v>
      </c>
    </row>
    <row r="782" spans="1:8" hidden="1" x14ac:dyDescent="0.3">
      <c r="A782">
        <v>14000</v>
      </c>
      <c r="B782" t="str">
        <f t="shared" ref="B782:B813" si="48">"02800"</f>
        <v>02800</v>
      </c>
      <c r="C782" t="str">
        <f>"0000000000"</f>
        <v>0000000000</v>
      </c>
      <c r="D782" t="str">
        <f>"101010"</f>
        <v>101010</v>
      </c>
      <c r="E782" t="s">
        <v>27</v>
      </c>
      <c r="F782" s="1">
        <v>-527145.80000000005</v>
      </c>
      <c r="G782" s="1">
        <v>0</v>
      </c>
      <c r="H782" s="1">
        <v>-527145.80000000005</v>
      </c>
    </row>
    <row r="783" spans="1:8" hidden="1" x14ac:dyDescent="0.3">
      <c r="A783">
        <v>14000</v>
      </c>
      <c r="B783" t="str">
        <f t="shared" si="48"/>
        <v>02800</v>
      </c>
      <c r="C783" t="str">
        <f>"0000000000"</f>
        <v>0000000000</v>
      </c>
      <c r="D783" t="str">
        <f>"205025"</f>
        <v>205025</v>
      </c>
      <c r="E783" t="s">
        <v>29</v>
      </c>
      <c r="F783" s="1">
        <v>0</v>
      </c>
      <c r="G783" s="1">
        <v>0</v>
      </c>
      <c r="H783" s="1">
        <v>0</v>
      </c>
    </row>
    <row r="784" spans="1:8" hidden="1" x14ac:dyDescent="0.3">
      <c r="A784">
        <v>14000</v>
      </c>
      <c r="B784" t="str">
        <f t="shared" si="48"/>
        <v>02800</v>
      </c>
      <c r="C784" t="str">
        <f>"0000000000"</f>
        <v>0000000000</v>
      </c>
      <c r="D784" t="str">
        <f>"308000"</f>
        <v>308000</v>
      </c>
      <c r="E784" t="s">
        <v>120</v>
      </c>
      <c r="F784" s="1">
        <v>527145.80000000005</v>
      </c>
      <c r="G784" s="1">
        <v>0</v>
      </c>
      <c r="H784" s="1">
        <v>527145.80000000005</v>
      </c>
    </row>
    <row r="785" spans="1:8" hidden="1" x14ac:dyDescent="0.3">
      <c r="A785">
        <v>14000</v>
      </c>
      <c r="B785" t="str">
        <f t="shared" si="48"/>
        <v>02800</v>
      </c>
      <c r="C785" t="str">
        <f>"0000000000"</f>
        <v>0000000000</v>
      </c>
      <c r="D785" t="str">
        <f>"5012730"</f>
        <v>5012730</v>
      </c>
      <c r="E785" t="s">
        <v>68</v>
      </c>
      <c r="F785" s="1">
        <v>0</v>
      </c>
      <c r="G785" s="1">
        <v>0</v>
      </c>
      <c r="H785" s="1">
        <v>0</v>
      </c>
    </row>
    <row r="786" spans="1:8" hidden="1" x14ac:dyDescent="0.3">
      <c r="A786">
        <v>14000</v>
      </c>
      <c r="B786" t="str">
        <f t="shared" si="48"/>
        <v>02800</v>
      </c>
      <c r="C786" t="str">
        <f>"0000114614"</f>
        <v>0000114614</v>
      </c>
      <c r="D786" t="str">
        <f>"101010"</f>
        <v>101010</v>
      </c>
      <c r="E786" t="s">
        <v>27</v>
      </c>
      <c r="F786" s="1">
        <v>21906.3</v>
      </c>
      <c r="G786" s="1">
        <v>0</v>
      </c>
      <c r="H786" s="1">
        <v>21906.3</v>
      </c>
    </row>
    <row r="787" spans="1:8" hidden="1" x14ac:dyDescent="0.3">
      <c r="A787">
        <v>14000</v>
      </c>
      <c r="B787" t="str">
        <f t="shared" si="48"/>
        <v>02800</v>
      </c>
      <c r="C787" t="str">
        <f>"0000114614"</f>
        <v>0000114614</v>
      </c>
      <c r="D787" t="str">
        <f>"308000"</f>
        <v>308000</v>
      </c>
      <c r="E787" t="s">
        <v>120</v>
      </c>
      <c r="F787" s="1">
        <v>-10971.98</v>
      </c>
      <c r="G787" s="1">
        <v>0</v>
      </c>
      <c r="H787" s="1">
        <v>-10971.98</v>
      </c>
    </row>
    <row r="788" spans="1:8" hidden="1" x14ac:dyDescent="0.3">
      <c r="A788">
        <v>14000</v>
      </c>
      <c r="B788" t="str">
        <f t="shared" si="48"/>
        <v>02800</v>
      </c>
      <c r="C788" t="str">
        <f>"0000114614"</f>
        <v>0000114614</v>
      </c>
      <c r="D788" t="str">
        <f>"4009070"</f>
        <v>4009070</v>
      </c>
      <c r="E788" t="s">
        <v>141</v>
      </c>
      <c r="F788" s="1">
        <v>-10934.32</v>
      </c>
      <c r="G788" s="1">
        <v>0</v>
      </c>
      <c r="H788" s="1">
        <v>-10934.32</v>
      </c>
    </row>
    <row r="789" spans="1:8" hidden="1" x14ac:dyDescent="0.3">
      <c r="A789">
        <v>14000</v>
      </c>
      <c r="B789" t="str">
        <f t="shared" si="48"/>
        <v>02800</v>
      </c>
      <c r="C789" t="str">
        <f>"0000116421"</f>
        <v>0000116421</v>
      </c>
      <c r="D789" t="str">
        <f>"101010"</f>
        <v>101010</v>
      </c>
      <c r="E789" t="s">
        <v>27</v>
      </c>
      <c r="F789" s="1">
        <v>6601.83</v>
      </c>
      <c r="G789" s="1">
        <v>0</v>
      </c>
      <c r="H789" s="1">
        <v>6601.83</v>
      </c>
    </row>
    <row r="790" spans="1:8" hidden="1" x14ac:dyDescent="0.3">
      <c r="A790">
        <v>14000</v>
      </c>
      <c r="B790" t="str">
        <f t="shared" si="48"/>
        <v>02800</v>
      </c>
      <c r="C790" t="str">
        <f>"0000116421"</f>
        <v>0000116421</v>
      </c>
      <c r="D790" t="str">
        <f>"308000"</f>
        <v>308000</v>
      </c>
      <c r="E790" t="s">
        <v>120</v>
      </c>
      <c r="F790" s="1">
        <v>-6601.83</v>
      </c>
      <c r="G790" s="1">
        <v>0</v>
      </c>
      <c r="H790" s="1">
        <v>-6601.83</v>
      </c>
    </row>
    <row r="791" spans="1:8" hidden="1" x14ac:dyDescent="0.3">
      <c r="A791">
        <v>14000</v>
      </c>
      <c r="B791" t="str">
        <f t="shared" si="48"/>
        <v>02800</v>
      </c>
      <c r="C791" t="str">
        <f>"0000116422"</f>
        <v>0000116422</v>
      </c>
      <c r="D791" t="str">
        <f>"101010"</f>
        <v>101010</v>
      </c>
      <c r="E791" t="s">
        <v>27</v>
      </c>
      <c r="F791" s="1">
        <v>2404.02</v>
      </c>
      <c r="G791" s="1">
        <v>0</v>
      </c>
      <c r="H791" s="1">
        <v>2404.02</v>
      </c>
    </row>
    <row r="792" spans="1:8" hidden="1" x14ac:dyDescent="0.3">
      <c r="A792">
        <v>14000</v>
      </c>
      <c r="B792" t="str">
        <f t="shared" si="48"/>
        <v>02800</v>
      </c>
      <c r="C792" t="str">
        <f>"0000116422"</f>
        <v>0000116422</v>
      </c>
      <c r="D792" t="str">
        <f>"308000"</f>
        <v>308000</v>
      </c>
      <c r="E792" t="s">
        <v>120</v>
      </c>
      <c r="F792" s="1">
        <v>-2404.02</v>
      </c>
      <c r="G792" s="1">
        <v>0</v>
      </c>
      <c r="H792" s="1">
        <v>-2404.02</v>
      </c>
    </row>
    <row r="793" spans="1:8" hidden="1" x14ac:dyDescent="0.3">
      <c r="A793">
        <v>14000</v>
      </c>
      <c r="B793" t="str">
        <f t="shared" si="48"/>
        <v>02800</v>
      </c>
      <c r="C793" t="str">
        <f>"0000116456"</f>
        <v>0000116456</v>
      </c>
      <c r="D793" t="str">
        <f>"101010"</f>
        <v>101010</v>
      </c>
      <c r="E793" t="s">
        <v>27</v>
      </c>
      <c r="F793" s="1">
        <v>0</v>
      </c>
      <c r="G793" s="1">
        <v>0</v>
      </c>
      <c r="H793" s="1">
        <v>0</v>
      </c>
    </row>
    <row r="794" spans="1:8" hidden="1" x14ac:dyDescent="0.3">
      <c r="A794">
        <v>14000</v>
      </c>
      <c r="B794" t="str">
        <f t="shared" si="48"/>
        <v>02800</v>
      </c>
      <c r="C794" t="str">
        <f>"0000117106"</f>
        <v>0000117106</v>
      </c>
      <c r="D794" t="str">
        <f>"101010"</f>
        <v>101010</v>
      </c>
      <c r="E794" t="s">
        <v>27</v>
      </c>
      <c r="F794" s="1">
        <v>11503.85</v>
      </c>
      <c r="G794" s="1">
        <v>0</v>
      </c>
      <c r="H794" s="1">
        <v>11503.85</v>
      </c>
    </row>
    <row r="795" spans="1:8" hidden="1" x14ac:dyDescent="0.3">
      <c r="A795">
        <v>14000</v>
      </c>
      <c r="B795" t="str">
        <f t="shared" si="48"/>
        <v>02800</v>
      </c>
      <c r="C795" t="str">
        <f>"0000117106"</f>
        <v>0000117106</v>
      </c>
      <c r="D795" t="str">
        <f>"4009070"</f>
        <v>4009070</v>
      </c>
      <c r="E795" t="s">
        <v>141</v>
      </c>
      <c r="F795" s="1">
        <v>-11503.85</v>
      </c>
      <c r="G795" s="1">
        <v>0</v>
      </c>
      <c r="H795" s="1">
        <v>-11503.85</v>
      </c>
    </row>
    <row r="796" spans="1:8" hidden="1" x14ac:dyDescent="0.3">
      <c r="A796">
        <v>14000</v>
      </c>
      <c r="B796" t="str">
        <f t="shared" si="48"/>
        <v>02800</v>
      </c>
      <c r="C796" t="str">
        <f>"0000118072"</f>
        <v>0000118072</v>
      </c>
      <c r="D796" t="str">
        <f>"101010"</f>
        <v>101010</v>
      </c>
      <c r="E796" t="s">
        <v>27</v>
      </c>
      <c r="F796" s="1">
        <v>14487.02</v>
      </c>
      <c r="G796" s="1">
        <v>0</v>
      </c>
      <c r="H796" s="1">
        <v>14487.02</v>
      </c>
    </row>
    <row r="797" spans="1:8" hidden="1" x14ac:dyDescent="0.3">
      <c r="A797">
        <v>14000</v>
      </c>
      <c r="B797" t="str">
        <f t="shared" si="48"/>
        <v>02800</v>
      </c>
      <c r="C797" t="str">
        <f>"0000118072"</f>
        <v>0000118072</v>
      </c>
      <c r="D797" t="str">
        <f>"4009070"</f>
        <v>4009070</v>
      </c>
      <c r="E797" t="s">
        <v>141</v>
      </c>
      <c r="F797" s="1">
        <v>-14487.02</v>
      </c>
      <c r="G797" s="1">
        <v>0</v>
      </c>
      <c r="H797" s="1">
        <v>-14487.02</v>
      </c>
    </row>
    <row r="798" spans="1:8" hidden="1" x14ac:dyDescent="0.3">
      <c r="A798">
        <v>14000</v>
      </c>
      <c r="B798" t="str">
        <f t="shared" si="48"/>
        <v>02800</v>
      </c>
      <c r="C798" t="str">
        <f>"0000118266"</f>
        <v>0000118266</v>
      </c>
      <c r="D798" t="str">
        <f>"101010"</f>
        <v>101010</v>
      </c>
      <c r="E798" t="s">
        <v>27</v>
      </c>
      <c r="F798" s="1">
        <v>8049.08</v>
      </c>
      <c r="G798" s="1">
        <v>0</v>
      </c>
      <c r="H798" s="1">
        <v>8049.08</v>
      </c>
    </row>
    <row r="799" spans="1:8" hidden="1" x14ac:dyDescent="0.3">
      <c r="A799">
        <v>14000</v>
      </c>
      <c r="B799" t="str">
        <f t="shared" si="48"/>
        <v>02800</v>
      </c>
      <c r="C799" t="str">
        <f>"0000118266"</f>
        <v>0000118266</v>
      </c>
      <c r="D799" t="str">
        <f>"4009070"</f>
        <v>4009070</v>
      </c>
      <c r="E799" t="s">
        <v>141</v>
      </c>
      <c r="F799" s="1">
        <v>-8049.08</v>
      </c>
      <c r="G799" s="1">
        <v>0</v>
      </c>
      <c r="H799" s="1">
        <v>-8049.08</v>
      </c>
    </row>
    <row r="800" spans="1:8" hidden="1" x14ac:dyDescent="0.3">
      <c r="A800">
        <v>14000</v>
      </c>
      <c r="B800" t="str">
        <f t="shared" si="48"/>
        <v>02800</v>
      </c>
      <c r="C800" t="str">
        <f>"CJS41002"</f>
        <v>CJS41002</v>
      </c>
      <c r="D800" t="str">
        <f>"101010"</f>
        <v>101010</v>
      </c>
      <c r="E800" t="s">
        <v>27</v>
      </c>
      <c r="F800" s="1">
        <v>-898.9</v>
      </c>
      <c r="G800" s="1">
        <v>0</v>
      </c>
      <c r="H800" s="1">
        <v>-898.9</v>
      </c>
    </row>
    <row r="801" spans="1:8" hidden="1" x14ac:dyDescent="0.3">
      <c r="A801">
        <v>14000</v>
      </c>
      <c r="B801" t="str">
        <f t="shared" si="48"/>
        <v>02800</v>
      </c>
      <c r="C801" t="str">
        <f>"CJS41002"</f>
        <v>CJS41002</v>
      </c>
      <c r="D801" t="str">
        <f>"205025"</f>
        <v>205025</v>
      </c>
      <c r="E801" t="s">
        <v>29</v>
      </c>
      <c r="F801" s="1">
        <v>0</v>
      </c>
      <c r="G801" s="1">
        <v>0</v>
      </c>
      <c r="H801" s="1">
        <v>0</v>
      </c>
    </row>
    <row r="802" spans="1:8" hidden="1" x14ac:dyDescent="0.3">
      <c r="A802">
        <v>14000</v>
      </c>
      <c r="B802" t="str">
        <f t="shared" si="48"/>
        <v>02800</v>
      </c>
      <c r="C802" t="str">
        <f>"CJS41002"</f>
        <v>CJS41002</v>
      </c>
      <c r="D802" t="str">
        <f>"4009070"</f>
        <v>4009070</v>
      </c>
      <c r="E802" t="s">
        <v>141</v>
      </c>
      <c r="F802" s="1">
        <v>898.9</v>
      </c>
      <c r="G802" s="1">
        <v>0</v>
      </c>
      <c r="H802" s="1">
        <v>898.9</v>
      </c>
    </row>
    <row r="803" spans="1:8" hidden="1" x14ac:dyDescent="0.3">
      <c r="A803">
        <v>14000</v>
      </c>
      <c r="B803" t="str">
        <f t="shared" si="48"/>
        <v>02800</v>
      </c>
      <c r="C803" t="str">
        <f>"CJS48035"</f>
        <v>CJS48035</v>
      </c>
      <c r="D803" t="str">
        <f>"101010"</f>
        <v>101010</v>
      </c>
      <c r="E803" t="s">
        <v>27</v>
      </c>
      <c r="F803" s="1">
        <v>61563.22</v>
      </c>
      <c r="G803" s="1">
        <v>0</v>
      </c>
      <c r="H803" s="1">
        <v>61563.22</v>
      </c>
    </row>
    <row r="804" spans="1:8" hidden="1" x14ac:dyDescent="0.3">
      <c r="A804">
        <v>14000</v>
      </c>
      <c r="B804" t="str">
        <f t="shared" si="48"/>
        <v>02800</v>
      </c>
      <c r="C804" t="str">
        <f>"CJS48035"</f>
        <v>CJS48035</v>
      </c>
      <c r="D804" t="str">
        <f>"4009070"</f>
        <v>4009070</v>
      </c>
      <c r="E804" t="s">
        <v>141</v>
      </c>
      <c r="F804" s="1">
        <v>-61563.22</v>
      </c>
      <c r="G804" s="1">
        <v>0</v>
      </c>
      <c r="H804" s="1">
        <v>-61563.22</v>
      </c>
    </row>
    <row r="805" spans="1:8" hidden="1" x14ac:dyDescent="0.3">
      <c r="A805">
        <v>14000</v>
      </c>
      <c r="B805" t="str">
        <f t="shared" si="48"/>
        <v>02800</v>
      </c>
      <c r="C805" t="str">
        <f>"CJS5101701"</f>
        <v>CJS5101701</v>
      </c>
      <c r="D805" t="str">
        <f>"101010"</f>
        <v>101010</v>
      </c>
      <c r="E805" t="s">
        <v>27</v>
      </c>
      <c r="F805" s="1">
        <v>20998.44</v>
      </c>
      <c r="G805" s="1">
        <v>0</v>
      </c>
      <c r="H805" s="1">
        <v>20998.44</v>
      </c>
    </row>
    <row r="806" spans="1:8" hidden="1" x14ac:dyDescent="0.3">
      <c r="A806">
        <v>14000</v>
      </c>
      <c r="B806" t="str">
        <f t="shared" si="48"/>
        <v>02800</v>
      </c>
      <c r="C806" t="str">
        <f>"CJS5101701"</f>
        <v>CJS5101701</v>
      </c>
      <c r="D806" t="str">
        <f>"308000"</f>
        <v>308000</v>
      </c>
      <c r="E806" t="s">
        <v>120</v>
      </c>
      <c r="F806" s="1">
        <v>-594.17999999999995</v>
      </c>
      <c r="G806" s="1">
        <v>0</v>
      </c>
      <c r="H806" s="1">
        <v>-594.17999999999995</v>
      </c>
    </row>
    <row r="807" spans="1:8" hidden="1" x14ac:dyDescent="0.3">
      <c r="A807">
        <v>14000</v>
      </c>
      <c r="B807" t="str">
        <f t="shared" si="48"/>
        <v>02800</v>
      </c>
      <c r="C807" t="str">
        <f>"CJS5101701"</f>
        <v>CJS5101701</v>
      </c>
      <c r="D807" t="str">
        <f>"4009070"</f>
        <v>4009070</v>
      </c>
      <c r="E807" t="s">
        <v>141</v>
      </c>
      <c r="F807" s="1">
        <v>-20404.259999999998</v>
      </c>
      <c r="G807" s="1">
        <v>0</v>
      </c>
      <c r="H807" s="1">
        <v>-20404.259999999998</v>
      </c>
    </row>
    <row r="808" spans="1:8" hidden="1" x14ac:dyDescent="0.3">
      <c r="A808">
        <v>14000</v>
      </c>
      <c r="B808" t="str">
        <f t="shared" si="48"/>
        <v>02800</v>
      </c>
      <c r="C808" t="str">
        <f>"CJS5601701"</f>
        <v>CJS5601701</v>
      </c>
      <c r="D808" t="str">
        <f>"101010"</f>
        <v>101010</v>
      </c>
      <c r="E808" t="s">
        <v>27</v>
      </c>
      <c r="F808" s="1">
        <v>302781.61</v>
      </c>
      <c r="G808" s="1">
        <v>0</v>
      </c>
      <c r="H808" s="1">
        <v>302781.61</v>
      </c>
    </row>
    <row r="809" spans="1:8" hidden="1" x14ac:dyDescent="0.3">
      <c r="A809">
        <v>14000</v>
      </c>
      <c r="B809" t="str">
        <f t="shared" si="48"/>
        <v>02800</v>
      </c>
      <c r="C809" t="str">
        <f>"CJS5601701"</f>
        <v>CJS5601701</v>
      </c>
      <c r="D809" t="str">
        <f>"308000"</f>
        <v>308000</v>
      </c>
      <c r="E809" t="s">
        <v>120</v>
      </c>
      <c r="F809" s="1">
        <v>-134400.17000000001</v>
      </c>
      <c r="G809" s="1">
        <v>0</v>
      </c>
      <c r="H809" s="1">
        <v>-134400.17000000001</v>
      </c>
    </row>
    <row r="810" spans="1:8" hidden="1" x14ac:dyDescent="0.3">
      <c r="A810">
        <v>14000</v>
      </c>
      <c r="B810" t="str">
        <f t="shared" si="48"/>
        <v>02800</v>
      </c>
      <c r="C810" t="str">
        <f>"CJS5601701"</f>
        <v>CJS5601701</v>
      </c>
      <c r="D810" t="str">
        <f>"4009070"</f>
        <v>4009070</v>
      </c>
      <c r="E810" t="s">
        <v>141</v>
      </c>
      <c r="F810" s="1">
        <v>-168381.44</v>
      </c>
      <c r="G810" s="1">
        <v>0</v>
      </c>
      <c r="H810" s="1">
        <v>-168381.44</v>
      </c>
    </row>
    <row r="811" spans="1:8" hidden="1" x14ac:dyDescent="0.3">
      <c r="A811">
        <v>14000</v>
      </c>
      <c r="B811" t="str">
        <f t="shared" si="48"/>
        <v>02800</v>
      </c>
      <c r="C811" t="str">
        <f>"CJS5651702"</f>
        <v>CJS5651702</v>
      </c>
      <c r="D811" t="str">
        <f>"101010"</f>
        <v>101010</v>
      </c>
      <c r="E811" t="s">
        <v>27</v>
      </c>
      <c r="F811" s="1">
        <v>37438.449999999997</v>
      </c>
      <c r="G811" s="1">
        <v>0</v>
      </c>
      <c r="H811" s="1">
        <v>37438.449999999997</v>
      </c>
    </row>
    <row r="812" spans="1:8" hidden="1" x14ac:dyDescent="0.3">
      <c r="A812">
        <v>14000</v>
      </c>
      <c r="B812" t="str">
        <f t="shared" si="48"/>
        <v>02800</v>
      </c>
      <c r="C812" t="str">
        <f>"CJS5651702"</f>
        <v>CJS5651702</v>
      </c>
      <c r="D812" t="str">
        <f>"308000"</f>
        <v>308000</v>
      </c>
      <c r="E812" t="s">
        <v>120</v>
      </c>
      <c r="F812" s="1">
        <v>-37438.449999999997</v>
      </c>
      <c r="G812" s="1">
        <v>0</v>
      </c>
      <c r="H812" s="1">
        <v>-37438.449999999997</v>
      </c>
    </row>
    <row r="813" spans="1:8" hidden="1" x14ac:dyDescent="0.3">
      <c r="A813">
        <v>14000</v>
      </c>
      <c r="B813" t="str">
        <f t="shared" si="48"/>
        <v>02800</v>
      </c>
      <c r="C813" t="str">
        <f>"CJS5701701"</f>
        <v>CJS5701701</v>
      </c>
      <c r="D813" t="str">
        <f>"101010"</f>
        <v>101010</v>
      </c>
      <c r="E813" t="s">
        <v>27</v>
      </c>
      <c r="F813" s="1">
        <v>6546.99</v>
      </c>
      <c r="G813" s="1">
        <v>0</v>
      </c>
      <c r="H813" s="1">
        <v>6546.99</v>
      </c>
    </row>
    <row r="814" spans="1:8" hidden="1" x14ac:dyDescent="0.3">
      <c r="A814">
        <v>14000</v>
      </c>
      <c r="B814" t="str">
        <f t="shared" ref="B814:B845" si="49">"02800"</f>
        <v>02800</v>
      </c>
      <c r="C814" t="str">
        <f>"CJS5701701"</f>
        <v>CJS5701701</v>
      </c>
      <c r="D814" t="str">
        <f>"308000"</f>
        <v>308000</v>
      </c>
      <c r="E814" t="s">
        <v>120</v>
      </c>
      <c r="F814" s="1">
        <v>-6546.99</v>
      </c>
      <c r="G814" s="1">
        <v>0</v>
      </c>
      <c r="H814" s="1">
        <v>-6546.99</v>
      </c>
    </row>
    <row r="815" spans="1:8" hidden="1" x14ac:dyDescent="0.3">
      <c r="A815">
        <v>14000</v>
      </c>
      <c r="B815" t="str">
        <f t="shared" si="49"/>
        <v>02800</v>
      </c>
      <c r="C815" t="str">
        <f>"CJS60051"</f>
        <v>CJS60051</v>
      </c>
      <c r="D815" t="str">
        <f>"101010"</f>
        <v>101010</v>
      </c>
      <c r="E815" t="s">
        <v>27</v>
      </c>
      <c r="F815" s="1">
        <v>4967.49</v>
      </c>
      <c r="G815" s="1">
        <v>0</v>
      </c>
      <c r="H815" s="1">
        <v>4967.49</v>
      </c>
    </row>
    <row r="816" spans="1:8" hidden="1" x14ac:dyDescent="0.3">
      <c r="A816">
        <v>14000</v>
      </c>
      <c r="B816" t="str">
        <f t="shared" si="49"/>
        <v>02800</v>
      </c>
      <c r="C816" t="str">
        <f>"CJS60051"</f>
        <v>CJS60051</v>
      </c>
      <c r="D816" t="str">
        <f>"308000"</f>
        <v>308000</v>
      </c>
      <c r="E816" t="s">
        <v>120</v>
      </c>
      <c r="F816" s="1">
        <v>-4967.49</v>
      </c>
      <c r="G816" s="1">
        <v>0</v>
      </c>
      <c r="H816" s="1">
        <v>-4967.49</v>
      </c>
    </row>
    <row r="817" spans="1:8" hidden="1" x14ac:dyDescent="0.3">
      <c r="A817">
        <v>14000</v>
      </c>
      <c r="B817" t="str">
        <f t="shared" si="49"/>
        <v>02800</v>
      </c>
      <c r="C817" t="str">
        <f>"CJS60059"</f>
        <v>CJS60059</v>
      </c>
      <c r="D817" t="str">
        <f>"101010"</f>
        <v>101010</v>
      </c>
      <c r="E817" t="s">
        <v>27</v>
      </c>
      <c r="F817" s="1">
        <v>0</v>
      </c>
      <c r="G817" s="1">
        <v>0</v>
      </c>
      <c r="H817" s="1">
        <v>0</v>
      </c>
    </row>
    <row r="818" spans="1:8" hidden="1" x14ac:dyDescent="0.3">
      <c r="A818">
        <v>14000</v>
      </c>
      <c r="B818" t="str">
        <f t="shared" si="49"/>
        <v>02800</v>
      </c>
      <c r="C818" t="str">
        <f>"CJS67016"</f>
        <v>CJS67016</v>
      </c>
      <c r="D818" t="str">
        <f>"101010"</f>
        <v>101010</v>
      </c>
      <c r="E818" t="s">
        <v>27</v>
      </c>
      <c r="F818" s="1">
        <v>34127.919999999998</v>
      </c>
      <c r="G818" s="1">
        <v>0</v>
      </c>
      <c r="H818" s="1">
        <v>34127.919999999998</v>
      </c>
    </row>
    <row r="819" spans="1:8" hidden="1" x14ac:dyDescent="0.3">
      <c r="A819">
        <v>14000</v>
      </c>
      <c r="B819" t="str">
        <f t="shared" si="49"/>
        <v>02800</v>
      </c>
      <c r="C819" t="str">
        <f>"CJS67016"</f>
        <v>CJS67016</v>
      </c>
      <c r="D819" t="str">
        <f>"308000"</f>
        <v>308000</v>
      </c>
      <c r="E819" t="s">
        <v>120</v>
      </c>
      <c r="F819" s="1">
        <v>-34127.919999999998</v>
      </c>
      <c r="G819" s="1">
        <v>0</v>
      </c>
      <c r="H819" s="1">
        <v>-34127.919999999998</v>
      </c>
    </row>
    <row r="820" spans="1:8" hidden="1" x14ac:dyDescent="0.3">
      <c r="A820">
        <v>14000</v>
      </c>
      <c r="B820" t="str">
        <f t="shared" si="49"/>
        <v>02800</v>
      </c>
      <c r="C820" t="str">
        <f>"CJS67017"</f>
        <v>CJS67017</v>
      </c>
      <c r="D820" t="str">
        <f>"101010"</f>
        <v>101010</v>
      </c>
      <c r="E820" t="s">
        <v>27</v>
      </c>
      <c r="F820" s="1">
        <v>20731.03</v>
      </c>
      <c r="G820" s="1">
        <v>0</v>
      </c>
      <c r="H820" s="1">
        <v>20731.03</v>
      </c>
    </row>
    <row r="821" spans="1:8" hidden="1" x14ac:dyDescent="0.3">
      <c r="A821">
        <v>14000</v>
      </c>
      <c r="B821" t="str">
        <f t="shared" si="49"/>
        <v>02800</v>
      </c>
      <c r="C821" t="str">
        <f>"CJS67017"</f>
        <v>CJS67017</v>
      </c>
      <c r="D821" t="str">
        <f>"308000"</f>
        <v>308000</v>
      </c>
      <c r="E821" t="s">
        <v>120</v>
      </c>
      <c r="F821" s="1">
        <v>-20731.03</v>
      </c>
      <c r="G821" s="1">
        <v>0</v>
      </c>
      <c r="H821" s="1">
        <v>-20731.03</v>
      </c>
    </row>
    <row r="822" spans="1:8" hidden="1" x14ac:dyDescent="0.3">
      <c r="A822">
        <v>14000</v>
      </c>
      <c r="B822" t="str">
        <f t="shared" si="49"/>
        <v>02800</v>
      </c>
      <c r="C822" t="str">
        <f>"CJS67028"</f>
        <v>CJS67028</v>
      </c>
      <c r="D822" t="str">
        <f>"101010"</f>
        <v>101010</v>
      </c>
      <c r="E822" t="s">
        <v>27</v>
      </c>
      <c r="F822" s="1">
        <v>40835.839999999997</v>
      </c>
      <c r="G822" s="1">
        <v>0</v>
      </c>
      <c r="H822" s="1">
        <v>40835.839999999997</v>
      </c>
    </row>
    <row r="823" spans="1:8" hidden="1" x14ac:dyDescent="0.3">
      <c r="A823">
        <v>14000</v>
      </c>
      <c r="B823" t="str">
        <f t="shared" si="49"/>
        <v>02800</v>
      </c>
      <c r="C823" t="str">
        <f>"CJS67028"</f>
        <v>CJS67028</v>
      </c>
      <c r="D823" t="str">
        <f>"308000"</f>
        <v>308000</v>
      </c>
      <c r="E823" t="s">
        <v>120</v>
      </c>
      <c r="F823" s="1">
        <v>-40835.839999999997</v>
      </c>
      <c r="G823" s="1">
        <v>0</v>
      </c>
      <c r="H823" s="1">
        <v>-40835.839999999997</v>
      </c>
    </row>
    <row r="824" spans="1:8" hidden="1" x14ac:dyDescent="0.3">
      <c r="A824">
        <v>14000</v>
      </c>
      <c r="B824" t="str">
        <f t="shared" si="49"/>
        <v>02800</v>
      </c>
      <c r="C824" t="str">
        <f>"CJS67030"</f>
        <v>CJS67030</v>
      </c>
      <c r="D824" t="str">
        <f>"101010"</f>
        <v>101010</v>
      </c>
      <c r="E824" t="s">
        <v>27</v>
      </c>
      <c r="F824" s="1">
        <v>60329</v>
      </c>
      <c r="G824" s="1">
        <v>0</v>
      </c>
      <c r="H824" s="1">
        <v>60329</v>
      </c>
    </row>
    <row r="825" spans="1:8" hidden="1" x14ac:dyDescent="0.3">
      <c r="A825">
        <v>14000</v>
      </c>
      <c r="B825" t="str">
        <f t="shared" si="49"/>
        <v>02800</v>
      </c>
      <c r="C825" t="str">
        <f>"CJS67030"</f>
        <v>CJS67030</v>
      </c>
      <c r="D825" t="str">
        <f>"308000"</f>
        <v>308000</v>
      </c>
      <c r="E825" t="s">
        <v>120</v>
      </c>
      <c r="F825" s="1">
        <v>-5019.5200000000004</v>
      </c>
      <c r="G825" s="1">
        <v>0</v>
      </c>
      <c r="H825" s="1">
        <v>-5019.5200000000004</v>
      </c>
    </row>
    <row r="826" spans="1:8" hidden="1" x14ac:dyDescent="0.3">
      <c r="A826">
        <v>14000</v>
      </c>
      <c r="B826" t="str">
        <f t="shared" si="49"/>
        <v>02800</v>
      </c>
      <c r="C826" t="str">
        <f>"CJS67030"</f>
        <v>CJS67030</v>
      </c>
      <c r="D826" t="str">
        <f>"4009070"</f>
        <v>4009070</v>
      </c>
      <c r="E826" t="s">
        <v>141</v>
      </c>
      <c r="F826" s="1">
        <v>-55309.48</v>
      </c>
      <c r="G826" s="1">
        <v>0</v>
      </c>
      <c r="H826" s="1">
        <v>-55309.48</v>
      </c>
    </row>
    <row r="827" spans="1:8" hidden="1" x14ac:dyDescent="0.3">
      <c r="A827">
        <v>14000</v>
      </c>
      <c r="B827" t="str">
        <f t="shared" si="49"/>
        <v>02800</v>
      </c>
      <c r="C827" t="str">
        <f>"CJS7101601"</f>
        <v>CJS7101601</v>
      </c>
      <c r="D827" t="str">
        <f>"101010"</f>
        <v>101010</v>
      </c>
      <c r="E827" t="s">
        <v>27</v>
      </c>
      <c r="F827" s="1">
        <v>34006.42</v>
      </c>
      <c r="G827" s="1">
        <v>0</v>
      </c>
      <c r="H827" s="1">
        <v>34006.42</v>
      </c>
    </row>
    <row r="828" spans="1:8" hidden="1" x14ac:dyDescent="0.3">
      <c r="A828">
        <v>14000</v>
      </c>
      <c r="B828" t="str">
        <f t="shared" si="49"/>
        <v>02800</v>
      </c>
      <c r="C828" t="str">
        <f>"CJS7101601"</f>
        <v>CJS7101601</v>
      </c>
      <c r="D828" t="str">
        <f>"308000"</f>
        <v>308000</v>
      </c>
      <c r="E828" t="s">
        <v>120</v>
      </c>
      <c r="F828" s="1">
        <v>-34006.42</v>
      </c>
      <c r="G828" s="1">
        <v>0</v>
      </c>
      <c r="H828" s="1">
        <v>-34006.42</v>
      </c>
    </row>
    <row r="829" spans="1:8" hidden="1" x14ac:dyDescent="0.3">
      <c r="A829">
        <v>14000</v>
      </c>
      <c r="B829" t="str">
        <f t="shared" si="49"/>
        <v>02800</v>
      </c>
      <c r="C829" t="str">
        <f>"CJS7101602"</f>
        <v>CJS7101602</v>
      </c>
      <c r="D829" t="str">
        <f>"101010"</f>
        <v>101010</v>
      </c>
      <c r="E829" t="s">
        <v>27</v>
      </c>
      <c r="F829" s="1">
        <v>275.57</v>
      </c>
      <c r="G829" s="1">
        <v>0</v>
      </c>
      <c r="H829" s="1">
        <v>275.57</v>
      </c>
    </row>
    <row r="830" spans="1:8" hidden="1" x14ac:dyDescent="0.3">
      <c r="A830">
        <v>14000</v>
      </c>
      <c r="B830" t="str">
        <f t="shared" si="49"/>
        <v>02800</v>
      </c>
      <c r="C830" t="str">
        <f>"CJS7101602"</f>
        <v>CJS7101602</v>
      </c>
      <c r="D830" t="str">
        <f>"308000"</f>
        <v>308000</v>
      </c>
      <c r="E830" t="s">
        <v>120</v>
      </c>
      <c r="F830" s="1">
        <v>-275.57</v>
      </c>
      <c r="G830" s="1">
        <v>0</v>
      </c>
      <c r="H830" s="1">
        <v>-275.57</v>
      </c>
    </row>
    <row r="831" spans="1:8" hidden="1" x14ac:dyDescent="0.3">
      <c r="A831">
        <v>14000</v>
      </c>
      <c r="B831" t="str">
        <f t="shared" si="49"/>
        <v>02800</v>
      </c>
      <c r="C831" t="str">
        <f>"CJS72001"</f>
        <v>CJS72001</v>
      </c>
      <c r="D831" t="str">
        <f>"101010"</f>
        <v>101010</v>
      </c>
      <c r="E831" t="s">
        <v>27</v>
      </c>
      <c r="F831" s="1">
        <v>0</v>
      </c>
      <c r="G831" s="1">
        <v>0</v>
      </c>
      <c r="H831" s="1">
        <v>0</v>
      </c>
    </row>
    <row r="832" spans="1:8" hidden="1" x14ac:dyDescent="0.3">
      <c r="A832">
        <v>14000</v>
      </c>
      <c r="B832" t="str">
        <f t="shared" si="49"/>
        <v>02800</v>
      </c>
      <c r="C832" t="str">
        <f>"CJS7601601"</f>
        <v>CJS7601601</v>
      </c>
      <c r="D832" t="str">
        <f>"101010"</f>
        <v>101010</v>
      </c>
      <c r="E832" t="s">
        <v>27</v>
      </c>
      <c r="F832" s="1">
        <v>50.93</v>
      </c>
      <c r="G832" s="1">
        <v>0</v>
      </c>
      <c r="H832" s="1">
        <v>50.93</v>
      </c>
    </row>
    <row r="833" spans="1:8" hidden="1" x14ac:dyDescent="0.3">
      <c r="A833">
        <v>14000</v>
      </c>
      <c r="B833" t="str">
        <f t="shared" si="49"/>
        <v>02800</v>
      </c>
      <c r="C833" t="str">
        <f>"CJS7601601"</f>
        <v>CJS7601601</v>
      </c>
      <c r="D833" t="str">
        <f>"308000"</f>
        <v>308000</v>
      </c>
      <c r="E833" t="s">
        <v>120</v>
      </c>
      <c r="F833" s="1">
        <v>-50.93</v>
      </c>
      <c r="G833" s="1">
        <v>0</v>
      </c>
      <c r="H833" s="1">
        <v>-50.93</v>
      </c>
    </row>
    <row r="834" spans="1:8" hidden="1" x14ac:dyDescent="0.3">
      <c r="A834">
        <v>14000</v>
      </c>
      <c r="B834" t="str">
        <f t="shared" si="49"/>
        <v>02800</v>
      </c>
      <c r="C834" t="str">
        <f>"CJS7601602"</f>
        <v>CJS7601602</v>
      </c>
      <c r="D834" t="str">
        <f>"101010"</f>
        <v>101010</v>
      </c>
      <c r="E834" t="s">
        <v>27</v>
      </c>
      <c r="F834" s="1">
        <v>186040.81</v>
      </c>
      <c r="G834" s="1">
        <v>0</v>
      </c>
      <c r="H834" s="1">
        <v>186040.81</v>
      </c>
    </row>
    <row r="835" spans="1:8" hidden="1" x14ac:dyDescent="0.3">
      <c r="A835">
        <v>14000</v>
      </c>
      <c r="B835" t="str">
        <f t="shared" si="49"/>
        <v>02800</v>
      </c>
      <c r="C835" t="str">
        <f>"CJS7601602"</f>
        <v>CJS7601602</v>
      </c>
      <c r="D835" t="str">
        <f>"308000"</f>
        <v>308000</v>
      </c>
      <c r="E835" t="s">
        <v>120</v>
      </c>
      <c r="F835" s="1">
        <v>-186040.81</v>
      </c>
      <c r="G835" s="1">
        <v>0</v>
      </c>
      <c r="H835" s="1">
        <v>-186040.81</v>
      </c>
    </row>
    <row r="836" spans="1:8" hidden="1" x14ac:dyDescent="0.3">
      <c r="A836">
        <v>14000</v>
      </c>
      <c r="B836" t="str">
        <f t="shared" si="49"/>
        <v>02800</v>
      </c>
      <c r="C836" t="str">
        <f>"CJS7651602"</f>
        <v>CJS7651602</v>
      </c>
      <c r="D836" t="str">
        <f>"101010"</f>
        <v>101010</v>
      </c>
      <c r="E836" t="s">
        <v>27</v>
      </c>
      <c r="F836" s="1">
        <v>84135.74</v>
      </c>
      <c r="G836" s="1">
        <v>0</v>
      </c>
      <c r="H836" s="1">
        <v>84135.74</v>
      </c>
    </row>
    <row r="837" spans="1:8" hidden="1" x14ac:dyDescent="0.3">
      <c r="A837">
        <v>14000</v>
      </c>
      <c r="B837" t="str">
        <f t="shared" si="49"/>
        <v>02800</v>
      </c>
      <c r="C837" t="str">
        <f>"CJS7651602"</f>
        <v>CJS7651602</v>
      </c>
      <c r="D837" t="str">
        <f>"308000"</f>
        <v>308000</v>
      </c>
      <c r="E837" t="s">
        <v>120</v>
      </c>
      <c r="F837" s="1">
        <v>-84135.74</v>
      </c>
      <c r="G837" s="1">
        <v>0</v>
      </c>
      <c r="H837" s="1">
        <v>-84135.74</v>
      </c>
    </row>
    <row r="838" spans="1:8" hidden="1" x14ac:dyDescent="0.3">
      <c r="A838">
        <v>14000</v>
      </c>
      <c r="B838" t="str">
        <f t="shared" si="49"/>
        <v>02800</v>
      </c>
      <c r="C838" t="str">
        <f>"CJS7701602"</f>
        <v>CJS7701602</v>
      </c>
      <c r="D838" t="str">
        <f>"101010"</f>
        <v>101010</v>
      </c>
      <c r="E838" t="s">
        <v>27</v>
      </c>
      <c r="F838" s="1">
        <v>13871.52</v>
      </c>
      <c r="G838" s="1">
        <v>0</v>
      </c>
      <c r="H838" s="1">
        <v>13871.52</v>
      </c>
    </row>
    <row r="839" spans="1:8" hidden="1" x14ac:dyDescent="0.3">
      <c r="A839">
        <v>14000</v>
      </c>
      <c r="B839" t="str">
        <f t="shared" si="49"/>
        <v>02800</v>
      </c>
      <c r="C839" t="str">
        <f>"CJS7701602"</f>
        <v>CJS7701602</v>
      </c>
      <c r="D839" t="str">
        <f>"308000"</f>
        <v>308000</v>
      </c>
      <c r="E839" t="s">
        <v>120</v>
      </c>
      <c r="F839" s="1">
        <v>-13871.52</v>
      </c>
      <c r="G839" s="1">
        <v>0</v>
      </c>
      <c r="H839" s="1">
        <v>-13871.52</v>
      </c>
    </row>
    <row r="840" spans="1:8" hidden="1" x14ac:dyDescent="0.3">
      <c r="A840">
        <v>14000</v>
      </c>
      <c r="B840" t="str">
        <f t="shared" si="49"/>
        <v>02800</v>
      </c>
      <c r="C840" t="str">
        <f>"CJS81016"</f>
        <v>CJS81016</v>
      </c>
      <c r="D840" t="str">
        <f>"101010"</f>
        <v>101010</v>
      </c>
      <c r="E840" t="s">
        <v>27</v>
      </c>
      <c r="F840" s="1">
        <v>34337.120000000003</v>
      </c>
      <c r="G840" s="1">
        <v>0</v>
      </c>
      <c r="H840" s="1">
        <v>34337.120000000003</v>
      </c>
    </row>
    <row r="841" spans="1:8" hidden="1" x14ac:dyDescent="0.3">
      <c r="A841">
        <v>14000</v>
      </c>
      <c r="B841" t="str">
        <f t="shared" si="49"/>
        <v>02800</v>
      </c>
      <c r="C841" t="str">
        <f>"CJS81016"</f>
        <v>CJS81016</v>
      </c>
      <c r="D841" t="str">
        <f>"308000"</f>
        <v>308000</v>
      </c>
      <c r="E841" t="s">
        <v>120</v>
      </c>
      <c r="F841" s="1">
        <v>-34337.120000000003</v>
      </c>
      <c r="G841" s="1">
        <v>0</v>
      </c>
      <c r="H841" s="1">
        <v>-34337.120000000003</v>
      </c>
    </row>
    <row r="842" spans="1:8" hidden="1" x14ac:dyDescent="0.3">
      <c r="A842">
        <v>14000</v>
      </c>
      <c r="B842" t="str">
        <f t="shared" si="49"/>
        <v>02800</v>
      </c>
      <c r="C842" t="str">
        <f>"CJS81018"</f>
        <v>CJS81018</v>
      </c>
      <c r="D842" t="str">
        <f>"101010"</f>
        <v>101010</v>
      </c>
      <c r="E842" t="s">
        <v>27</v>
      </c>
      <c r="F842" s="1">
        <v>1125.98</v>
      </c>
      <c r="G842" s="1">
        <v>0</v>
      </c>
      <c r="H842" s="1">
        <v>1125.98</v>
      </c>
    </row>
    <row r="843" spans="1:8" hidden="1" x14ac:dyDescent="0.3">
      <c r="A843">
        <v>14000</v>
      </c>
      <c r="B843" t="str">
        <f t="shared" si="49"/>
        <v>02800</v>
      </c>
      <c r="C843" t="str">
        <f>"CJS81018"</f>
        <v>CJS81018</v>
      </c>
      <c r="D843" t="str">
        <f>"308000"</f>
        <v>308000</v>
      </c>
      <c r="E843" t="s">
        <v>120</v>
      </c>
      <c r="F843" s="1">
        <v>-1125.98</v>
      </c>
      <c r="G843" s="1">
        <v>0</v>
      </c>
      <c r="H843" s="1">
        <v>-1125.98</v>
      </c>
    </row>
    <row r="844" spans="1:8" hidden="1" x14ac:dyDescent="0.3">
      <c r="A844">
        <v>14000</v>
      </c>
      <c r="B844" t="str">
        <f t="shared" si="49"/>
        <v>02800</v>
      </c>
      <c r="C844" t="str">
        <f>"CJS81020"</f>
        <v>CJS81020</v>
      </c>
      <c r="D844" t="str">
        <f>"101010"</f>
        <v>101010</v>
      </c>
      <c r="E844" t="s">
        <v>27</v>
      </c>
      <c r="F844" s="1">
        <v>990.03</v>
      </c>
      <c r="G844" s="1">
        <v>0</v>
      </c>
      <c r="H844" s="1">
        <v>990.03</v>
      </c>
    </row>
    <row r="845" spans="1:8" hidden="1" x14ac:dyDescent="0.3">
      <c r="A845">
        <v>14000</v>
      </c>
      <c r="B845" t="str">
        <f t="shared" si="49"/>
        <v>02800</v>
      </c>
      <c r="C845" t="str">
        <f>"CJS81020"</f>
        <v>CJS81020</v>
      </c>
      <c r="D845" t="str">
        <f>"308000"</f>
        <v>308000</v>
      </c>
      <c r="E845" t="s">
        <v>120</v>
      </c>
      <c r="F845" s="1">
        <v>-990.03</v>
      </c>
      <c r="G845" s="1">
        <v>0</v>
      </c>
      <c r="H845" s="1">
        <v>-990.03</v>
      </c>
    </row>
    <row r="846" spans="1:8" hidden="1" x14ac:dyDescent="0.3">
      <c r="A846">
        <v>14000</v>
      </c>
      <c r="B846" t="str">
        <f t="shared" ref="B846:B851" si="50">"02800"</f>
        <v>02800</v>
      </c>
      <c r="C846" t="str">
        <f>"CJS86017"</f>
        <v>CJS86017</v>
      </c>
      <c r="D846" t="str">
        <f>"101010"</f>
        <v>101010</v>
      </c>
      <c r="E846" t="s">
        <v>27</v>
      </c>
      <c r="F846" s="1">
        <v>254147.7</v>
      </c>
      <c r="G846" s="1">
        <v>0</v>
      </c>
      <c r="H846" s="1">
        <v>254147.7</v>
      </c>
    </row>
    <row r="847" spans="1:8" hidden="1" x14ac:dyDescent="0.3">
      <c r="A847">
        <v>14000</v>
      </c>
      <c r="B847" t="str">
        <f t="shared" si="50"/>
        <v>02800</v>
      </c>
      <c r="C847" t="str">
        <f>"CJS86017"</f>
        <v>CJS86017</v>
      </c>
      <c r="D847" t="str">
        <f>"308000"</f>
        <v>308000</v>
      </c>
      <c r="E847" t="s">
        <v>120</v>
      </c>
      <c r="F847" s="1">
        <v>-254147.7</v>
      </c>
      <c r="G847" s="1">
        <v>0</v>
      </c>
      <c r="H847" s="1">
        <v>-254147.7</v>
      </c>
    </row>
    <row r="848" spans="1:8" hidden="1" x14ac:dyDescent="0.3">
      <c r="A848">
        <v>14000</v>
      </c>
      <c r="B848" t="str">
        <f t="shared" si="50"/>
        <v>02800</v>
      </c>
      <c r="C848" t="str">
        <f>"CJS86018"</f>
        <v>CJS86018</v>
      </c>
      <c r="D848" t="str">
        <f>"101010"</f>
        <v>101010</v>
      </c>
      <c r="E848" t="s">
        <v>27</v>
      </c>
      <c r="F848" s="1">
        <v>532082.98</v>
      </c>
      <c r="G848" s="1">
        <v>0</v>
      </c>
      <c r="H848" s="1">
        <v>532082.98</v>
      </c>
    </row>
    <row r="849" spans="1:8" hidden="1" x14ac:dyDescent="0.3">
      <c r="A849">
        <v>14000</v>
      </c>
      <c r="B849" t="str">
        <f t="shared" si="50"/>
        <v>02800</v>
      </c>
      <c r="C849" t="str">
        <f>"CJS86018"</f>
        <v>CJS86018</v>
      </c>
      <c r="D849" t="str">
        <f>"4009070"</f>
        <v>4009070</v>
      </c>
      <c r="E849" t="s">
        <v>141</v>
      </c>
      <c r="F849" s="1">
        <v>-532082.98</v>
      </c>
      <c r="G849" s="1">
        <v>0</v>
      </c>
      <c r="H849" s="1">
        <v>-532082.98</v>
      </c>
    </row>
    <row r="850" spans="1:8" hidden="1" x14ac:dyDescent="0.3">
      <c r="A850">
        <v>14000</v>
      </c>
      <c r="B850" t="str">
        <f t="shared" si="50"/>
        <v>02800</v>
      </c>
      <c r="C850" t="str">
        <f>"CJS87016"</f>
        <v>CJS87016</v>
      </c>
      <c r="D850" t="str">
        <f>"101010"</f>
        <v>101010</v>
      </c>
      <c r="E850" t="s">
        <v>27</v>
      </c>
      <c r="F850" s="1">
        <v>4029.06</v>
      </c>
      <c r="G850" s="1">
        <v>0</v>
      </c>
      <c r="H850" s="1">
        <v>4029.06</v>
      </c>
    </row>
    <row r="851" spans="1:8" hidden="1" x14ac:dyDescent="0.3">
      <c r="A851">
        <v>14000</v>
      </c>
      <c r="B851" t="str">
        <f t="shared" si="50"/>
        <v>02800</v>
      </c>
      <c r="C851" t="str">
        <f>"CJS87016"</f>
        <v>CJS87016</v>
      </c>
      <c r="D851" t="str">
        <f>"308000"</f>
        <v>308000</v>
      </c>
      <c r="E851" t="s">
        <v>120</v>
      </c>
      <c r="F851" s="1">
        <v>-4029.06</v>
      </c>
      <c r="G851" s="1">
        <v>0</v>
      </c>
      <c r="H851" s="1">
        <v>-4029.06</v>
      </c>
    </row>
    <row r="852" spans="1:8" hidden="1" x14ac:dyDescent="0.3">
      <c r="A852">
        <v>14000</v>
      </c>
      <c r="B852" t="str">
        <f t="shared" ref="B852:B874" si="51">"02820"</f>
        <v>02820</v>
      </c>
      <c r="C852" t="str">
        <f>"0000000000"</f>
        <v>0000000000</v>
      </c>
      <c r="D852" t="str">
        <f>"101010"</f>
        <v>101010</v>
      </c>
      <c r="E852" t="s">
        <v>27</v>
      </c>
      <c r="F852" s="1">
        <v>0</v>
      </c>
      <c r="G852" s="1">
        <v>0</v>
      </c>
      <c r="H852" s="1">
        <v>0</v>
      </c>
    </row>
    <row r="853" spans="1:8" hidden="1" x14ac:dyDescent="0.3">
      <c r="A853">
        <v>14000</v>
      </c>
      <c r="B853" t="str">
        <f t="shared" si="51"/>
        <v>02820</v>
      </c>
      <c r="C853" t="str">
        <f>"0000000000"</f>
        <v>0000000000</v>
      </c>
      <c r="D853" t="str">
        <f>"308000"</f>
        <v>308000</v>
      </c>
      <c r="E853" t="s">
        <v>120</v>
      </c>
      <c r="F853" s="1">
        <v>-0.03</v>
      </c>
      <c r="G853" s="1">
        <v>0</v>
      </c>
      <c r="H853" s="1">
        <v>-0.03</v>
      </c>
    </row>
    <row r="854" spans="1:8" hidden="1" x14ac:dyDescent="0.3">
      <c r="A854">
        <v>14000</v>
      </c>
      <c r="B854" t="str">
        <f t="shared" si="51"/>
        <v>02820</v>
      </c>
      <c r="C854" t="str">
        <f>"0000000000"</f>
        <v>0000000000</v>
      </c>
      <c r="D854" t="str">
        <f>"609660"</f>
        <v>609660</v>
      </c>
      <c r="E854" t="s">
        <v>142</v>
      </c>
      <c r="F854" s="1">
        <v>0.03</v>
      </c>
      <c r="G854" s="1">
        <v>0</v>
      </c>
      <c r="H854" s="1">
        <v>0.03</v>
      </c>
    </row>
    <row r="855" spans="1:8" hidden="1" x14ac:dyDescent="0.3">
      <c r="A855">
        <v>14000</v>
      </c>
      <c r="B855" t="str">
        <f t="shared" si="51"/>
        <v>02820</v>
      </c>
      <c r="C855" t="str">
        <f>"CJS62500"</f>
        <v>CJS62500</v>
      </c>
      <c r="D855" t="str">
        <f>"101010"</f>
        <v>101010</v>
      </c>
      <c r="E855" t="s">
        <v>27</v>
      </c>
      <c r="F855" s="1">
        <v>0</v>
      </c>
      <c r="G855" s="1">
        <v>0</v>
      </c>
      <c r="H855" s="1">
        <v>0</v>
      </c>
    </row>
    <row r="856" spans="1:8" hidden="1" x14ac:dyDescent="0.3">
      <c r="A856">
        <v>14000</v>
      </c>
      <c r="B856" t="str">
        <f t="shared" si="51"/>
        <v>02820</v>
      </c>
      <c r="C856" t="str">
        <f>"CJS62500"</f>
        <v>CJS62500</v>
      </c>
      <c r="D856" t="str">
        <f>"308000"</f>
        <v>308000</v>
      </c>
      <c r="E856" t="s">
        <v>120</v>
      </c>
      <c r="F856" s="1">
        <v>0</v>
      </c>
      <c r="G856" s="1">
        <v>0</v>
      </c>
      <c r="H856" s="1">
        <v>0</v>
      </c>
    </row>
    <row r="857" spans="1:8" hidden="1" x14ac:dyDescent="0.3">
      <c r="A857">
        <v>14000</v>
      </c>
      <c r="B857" t="str">
        <f t="shared" si="51"/>
        <v>02820</v>
      </c>
      <c r="C857" t="str">
        <f>"CJS62510"</f>
        <v>CJS62510</v>
      </c>
      <c r="D857" t="str">
        <f>"101010"</f>
        <v>101010</v>
      </c>
      <c r="E857" t="s">
        <v>27</v>
      </c>
      <c r="F857" s="1">
        <v>0</v>
      </c>
      <c r="G857" s="1">
        <v>0</v>
      </c>
      <c r="H857" s="1">
        <v>0</v>
      </c>
    </row>
    <row r="858" spans="1:8" hidden="1" x14ac:dyDescent="0.3">
      <c r="A858">
        <v>14000</v>
      </c>
      <c r="B858" t="str">
        <f t="shared" si="51"/>
        <v>02820</v>
      </c>
      <c r="C858" t="str">
        <f>"CJS62520"</f>
        <v>CJS62520</v>
      </c>
      <c r="D858" t="str">
        <f>"101010"</f>
        <v>101010</v>
      </c>
      <c r="E858" t="s">
        <v>27</v>
      </c>
      <c r="F858" s="1">
        <v>0</v>
      </c>
      <c r="G858" s="1">
        <v>0</v>
      </c>
      <c r="H858" s="1">
        <v>0</v>
      </c>
    </row>
    <row r="859" spans="1:8" hidden="1" x14ac:dyDescent="0.3">
      <c r="A859">
        <v>14000</v>
      </c>
      <c r="B859" t="str">
        <f t="shared" si="51"/>
        <v>02820</v>
      </c>
      <c r="C859" t="str">
        <f>"CJS62520"</f>
        <v>CJS62520</v>
      </c>
      <c r="D859" t="str">
        <f>"308000"</f>
        <v>308000</v>
      </c>
      <c r="E859" t="s">
        <v>120</v>
      </c>
      <c r="F859" s="1">
        <v>0</v>
      </c>
      <c r="G859" s="1">
        <v>0</v>
      </c>
      <c r="H859" s="1">
        <v>0</v>
      </c>
    </row>
    <row r="860" spans="1:8" hidden="1" x14ac:dyDescent="0.3">
      <c r="A860">
        <v>14000</v>
      </c>
      <c r="B860" t="str">
        <f t="shared" si="51"/>
        <v>02820</v>
      </c>
      <c r="C860" t="str">
        <f>"CJS62530"</f>
        <v>CJS62530</v>
      </c>
      <c r="D860" t="str">
        <f>"101010"</f>
        <v>101010</v>
      </c>
      <c r="E860" t="s">
        <v>27</v>
      </c>
      <c r="F860" s="1">
        <v>0</v>
      </c>
      <c r="G860" s="1">
        <v>0</v>
      </c>
      <c r="H860" s="1">
        <v>0</v>
      </c>
    </row>
    <row r="861" spans="1:8" hidden="1" x14ac:dyDescent="0.3">
      <c r="A861">
        <v>14000</v>
      </c>
      <c r="B861" t="str">
        <f t="shared" si="51"/>
        <v>02820</v>
      </c>
      <c r="C861" t="str">
        <f>"CJS62530"</f>
        <v>CJS62530</v>
      </c>
      <c r="D861" t="str">
        <f>"308000"</f>
        <v>308000</v>
      </c>
      <c r="E861" t="s">
        <v>120</v>
      </c>
      <c r="F861" s="1">
        <v>0</v>
      </c>
      <c r="G861" s="1">
        <v>0</v>
      </c>
      <c r="H861" s="1">
        <v>0</v>
      </c>
    </row>
    <row r="862" spans="1:8" hidden="1" x14ac:dyDescent="0.3">
      <c r="A862">
        <v>14000</v>
      </c>
      <c r="B862" t="str">
        <f t="shared" si="51"/>
        <v>02820</v>
      </c>
      <c r="C862" t="str">
        <f>"CJS62540"</f>
        <v>CJS62540</v>
      </c>
      <c r="D862" t="str">
        <f>"101010"</f>
        <v>101010</v>
      </c>
      <c r="E862" t="s">
        <v>27</v>
      </c>
      <c r="F862" s="1">
        <v>0</v>
      </c>
      <c r="G862" s="1">
        <v>0</v>
      </c>
      <c r="H862" s="1">
        <v>0</v>
      </c>
    </row>
    <row r="863" spans="1:8" hidden="1" x14ac:dyDescent="0.3">
      <c r="A863">
        <v>14000</v>
      </c>
      <c r="B863" t="str">
        <f t="shared" si="51"/>
        <v>02820</v>
      </c>
      <c r="C863" t="str">
        <f>"CJS62540"</f>
        <v>CJS62540</v>
      </c>
      <c r="D863" t="str">
        <f>"308000"</f>
        <v>308000</v>
      </c>
      <c r="E863" t="s">
        <v>120</v>
      </c>
      <c r="F863" s="1">
        <v>0</v>
      </c>
      <c r="G863" s="1">
        <v>0</v>
      </c>
      <c r="H863" s="1">
        <v>0</v>
      </c>
    </row>
    <row r="864" spans="1:8" hidden="1" x14ac:dyDescent="0.3">
      <c r="A864">
        <v>14000</v>
      </c>
      <c r="B864" t="str">
        <f t="shared" si="51"/>
        <v>02820</v>
      </c>
      <c r="C864" t="str">
        <f>"CJS62550"</f>
        <v>CJS62550</v>
      </c>
      <c r="D864" t="str">
        <f>"101010"</f>
        <v>101010</v>
      </c>
      <c r="E864" t="s">
        <v>27</v>
      </c>
      <c r="F864" s="1">
        <v>0</v>
      </c>
      <c r="G864" s="1">
        <v>0</v>
      </c>
      <c r="H864" s="1">
        <v>0</v>
      </c>
    </row>
    <row r="865" spans="1:8" hidden="1" x14ac:dyDescent="0.3">
      <c r="A865">
        <v>14000</v>
      </c>
      <c r="B865" t="str">
        <f t="shared" si="51"/>
        <v>02820</v>
      </c>
      <c r="C865" t="str">
        <f>"CJS62550"</f>
        <v>CJS62550</v>
      </c>
      <c r="D865" t="str">
        <f>"308000"</f>
        <v>308000</v>
      </c>
      <c r="E865" t="s">
        <v>120</v>
      </c>
      <c r="F865" s="1">
        <v>0</v>
      </c>
      <c r="G865" s="1">
        <v>0</v>
      </c>
      <c r="H865" s="1">
        <v>0</v>
      </c>
    </row>
    <row r="866" spans="1:8" hidden="1" x14ac:dyDescent="0.3">
      <c r="A866">
        <v>14000</v>
      </c>
      <c r="B866" t="str">
        <f t="shared" si="51"/>
        <v>02820</v>
      </c>
      <c r="C866" t="str">
        <f>"CJS62560"</f>
        <v>CJS62560</v>
      </c>
      <c r="D866" t="str">
        <f>"101010"</f>
        <v>101010</v>
      </c>
      <c r="E866" t="s">
        <v>27</v>
      </c>
      <c r="F866" s="1">
        <v>0</v>
      </c>
      <c r="G866" s="1">
        <v>0</v>
      </c>
      <c r="H866" s="1">
        <v>0</v>
      </c>
    </row>
    <row r="867" spans="1:8" hidden="1" x14ac:dyDescent="0.3">
      <c r="A867">
        <v>14000</v>
      </c>
      <c r="B867" t="str">
        <f t="shared" si="51"/>
        <v>02820</v>
      </c>
      <c r="C867" t="str">
        <f>"CJS62560"</f>
        <v>CJS62560</v>
      </c>
      <c r="D867" t="str">
        <f>"308000"</f>
        <v>308000</v>
      </c>
      <c r="E867" t="s">
        <v>120</v>
      </c>
      <c r="F867" s="1">
        <v>0</v>
      </c>
      <c r="G867" s="1">
        <v>0</v>
      </c>
      <c r="H867" s="1">
        <v>0</v>
      </c>
    </row>
    <row r="868" spans="1:8" hidden="1" x14ac:dyDescent="0.3">
      <c r="A868">
        <v>14000</v>
      </c>
      <c r="B868" t="str">
        <f t="shared" si="51"/>
        <v>02820</v>
      </c>
      <c r="C868" t="str">
        <f>"CJS62570"</f>
        <v>CJS62570</v>
      </c>
      <c r="D868" t="str">
        <f>"101010"</f>
        <v>101010</v>
      </c>
      <c r="E868" t="s">
        <v>27</v>
      </c>
      <c r="F868" s="1">
        <v>0</v>
      </c>
      <c r="G868" s="1">
        <v>0</v>
      </c>
      <c r="H868" s="1">
        <v>0</v>
      </c>
    </row>
    <row r="869" spans="1:8" hidden="1" x14ac:dyDescent="0.3">
      <c r="A869">
        <v>14000</v>
      </c>
      <c r="B869" t="str">
        <f t="shared" si="51"/>
        <v>02820</v>
      </c>
      <c r="C869" t="str">
        <f>"CJS62570"</f>
        <v>CJS62570</v>
      </c>
      <c r="D869" t="str">
        <f>"308000"</f>
        <v>308000</v>
      </c>
      <c r="E869" t="s">
        <v>120</v>
      </c>
      <c r="F869" s="1">
        <v>0</v>
      </c>
      <c r="G869" s="1">
        <v>0</v>
      </c>
      <c r="H869" s="1">
        <v>0</v>
      </c>
    </row>
    <row r="870" spans="1:8" hidden="1" x14ac:dyDescent="0.3">
      <c r="A870">
        <v>14000</v>
      </c>
      <c r="B870" t="str">
        <f t="shared" si="51"/>
        <v>02820</v>
      </c>
      <c r="C870" t="str">
        <f>"CJS62580"</f>
        <v>CJS62580</v>
      </c>
      <c r="D870" t="str">
        <f>"101010"</f>
        <v>101010</v>
      </c>
      <c r="E870" t="s">
        <v>27</v>
      </c>
      <c r="F870" s="1">
        <v>0</v>
      </c>
      <c r="G870" s="1">
        <v>0</v>
      </c>
      <c r="H870" s="1">
        <v>0</v>
      </c>
    </row>
    <row r="871" spans="1:8" hidden="1" x14ac:dyDescent="0.3">
      <c r="A871">
        <v>14000</v>
      </c>
      <c r="B871" t="str">
        <f t="shared" si="51"/>
        <v>02820</v>
      </c>
      <c r="C871" t="str">
        <f>"CJS62580"</f>
        <v>CJS62580</v>
      </c>
      <c r="D871" t="str">
        <f>"308000"</f>
        <v>308000</v>
      </c>
      <c r="E871" t="s">
        <v>120</v>
      </c>
      <c r="F871" s="1">
        <v>0</v>
      </c>
      <c r="G871" s="1">
        <v>0</v>
      </c>
      <c r="H871" s="1">
        <v>0</v>
      </c>
    </row>
    <row r="872" spans="1:8" hidden="1" x14ac:dyDescent="0.3">
      <c r="A872">
        <v>14000</v>
      </c>
      <c r="B872" t="str">
        <f t="shared" si="51"/>
        <v>02820</v>
      </c>
      <c r="C872" t="str">
        <f>"CJS62590"</f>
        <v>CJS62590</v>
      </c>
      <c r="D872" t="str">
        <f>"101010"</f>
        <v>101010</v>
      </c>
      <c r="E872" t="s">
        <v>27</v>
      </c>
      <c r="F872" s="1">
        <v>0</v>
      </c>
      <c r="G872" s="1">
        <v>0</v>
      </c>
      <c r="H872" s="1">
        <v>0</v>
      </c>
    </row>
    <row r="873" spans="1:8" hidden="1" x14ac:dyDescent="0.3">
      <c r="A873">
        <v>14000</v>
      </c>
      <c r="B873" t="str">
        <f t="shared" si="51"/>
        <v>02820</v>
      </c>
      <c r="C873" t="str">
        <f>"CJS62590"</f>
        <v>CJS62590</v>
      </c>
      <c r="D873" t="str">
        <f>"308000"</f>
        <v>308000</v>
      </c>
      <c r="E873" t="s">
        <v>120</v>
      </c>
      <c r="F873" s="1">
        <v>0</v>
      </c>
      <c r="G873" s="1">
        <v>0</v>
      </c>
      <c r="H873" s="1">
        <v>0</v>
      </c>
    </row>
    <row r="874" spans="1:8" hidden="1" x14ac:dyDescent="0.3">
      <c r="A874">
        <v>14000</v>
      </c>
      <c r="B874" t="str">
        <f t="shared" si="51"/>
        <v>02820</v>
      </c>
      <c r="C874" t="str">
        <f>"CJS70074"</f>
        <v>CJS70074</v>
      </c>
      <c r="D874" t="str">
        <f>"101010"</f>
        <v>101010</v>
      </c>
      <c r="E874" t="s">
        <v>27</v>
      </c>
      <c r="F874" s="1">
        <v>0</v>
      </c>
      <c r="G874" s="1">
        <v>0</v>
      </c>
      <c r="H874" s="1">
        <v>0</v>
      </c>
    </row>
    <row r="875" spans="1:8" hidden="1" x14ac:dyDescent="0.3">
      <c r="A875">
        <v>14000</v>
      </c>
      <c r="B875" t="str">
        <f t="shared" ref="B875:B905" si="52">"07012"</f>
        <v>07012</v>
      </c>
      <c r="C875" t="str">
        <f>"0000000000"</f>
        <v>0000000000</v>
      </c>
      <c r="D875" t="str">
        <f>"101010"</f>
        <v>101010</v>
      </c>
      <c r="E875" t="s">
        <v>27</v>
      </c>
      <c r="F875" s="1">
        <v>0</v>
      </c>
      <c r="G875" s="1">
        <v>1.51</v>
      </c>
      <c r="H875" s="1">
        <v>1.51</v>
      </c>
    </row>
    <row r="876" spans="1:8" hidden="1" x14ac:dyDescent="0.3">
      <c r="A876">
        <v>14000</v>
      </c>
      <c r="B876" t="str">
        <f t="shared" si="52"/>
        <v>07012</v>
      </c>
      <c r="C876" t="str">
        <f>"0000000000"</f>
        <v>0000000000</v>
      </c>
      <c r="D876" t="str">
        <f>"308000"</f>
        <v>308000</v>
      </c>
      <c r="E876" t="s">
        <v>120</v>
      </c>
      <c r="F876" s="1">
        <v>0</v>
      </c>
      <c r="G876" s="1">
        <v>0</v>
      </c>
      <c r="H876" s="1">
        <v>0</v>
      </c>
    </row>
    <row r="877" spans="1:8" hidden="1" x14ac:dyDescent="0.3">
      <c r="A877">
        <v>14000</v>
      </c>
      <c r="B877" t="str">
        <f t="shared" si="52"/>
        <v>07012</v>
      </c>
      <c r="C877" t="str">
        <f>"0000000000"</f>
        <v>0000000000</v>
      </c>
      <c r="D877" t="str">
        <f>"4007108"</f>
        <v>4007108</v>
      </c>
      <c r="E877" t="s">
        <v>143</v>
      </c>
      <c r="F877" s="1">
        <v>0</v>
      </c>
      <c r="G877" s="1">
        <v>-1.51</v>
      </c>
      <c r="H877" s="1">
        <v>-1.51</v>
      </c>
    </row>
    <row r="878" spans="1:8" hidden="1" x14ac:dyDescent="0.3">
      <c r="A878">
        <v>14000</v>
      </c>
      <c r="B878" t="str">
        <f t="shared" si="52"/>
        <v>07012</v>
      </c>
      <c r="C878" t="str">
        <f>"CJS47700"</f>
        <v>CJS47700</v>
      </c>
      <c r="D878" t="str">
        <f>"101010"</f>
        <v>101010</v>
      </c>
      <c r="E878" t="s">
        <v>27</v>
      </c>
      <c r="F878" s="1">
        <v>159.07</v>
      </c>
      <c r="G878" s="1">
        <v>0</v>
      </c>
      <c r="H878" s="1">
        <v>159.07</v>
      </c>
    </row>
    <row r="879" spans="1:8" hidden="1" x14ac:dyDescent="0.3">
      <c r="A879">
        <v>14000</v>
      </c>
      <c r="B879" t="str">
        <f t="shared" si="52"/>
        <v>07012</v>
      </c>
      <c r="C879" t="str">
        <f>"CJS47700"</f>
        <v>CJS47700</v>
      </c>
      <c r="D879" t="str">
        <f>"308000"</f>
        <v>308000</v>
      </c>
      <c r="E879" t="s">
        <v>120</v>
      </c>
      <c r="F879" s="1">
        <v>-159.03</v>
      </c>
      <c r="G879" s="1">
        <v>0</v>
      </c>
      <c r="H879" s="1">
        <v>-159.03</v>
      </c>
    </row>
    <row r="880" spans="1:8" hidden="1" x14ac:dyDescent="0.3">
      <c r="A880">
        <v>14000</v>
      </c>
      <c r="B880" t="str">
        <f t="shared" si="52"/>
        <v>07012</v>
      </c>
      <c r="C880" t="str">
        <f>"CJS47700"</f>
        <v>CJS47700</v>
      </c>
      <c r="D880" t="str">
        <f>"4007108"</f>
        <v>4007108</v>
      </c>
      <c r="E880" t="s">
        <v>143</v>
      </c>
      <c r="F880" s="1">
        <v>-0.04</v>
      </c>
      <c r="G880" s="1">
        <v>0</v>
      </c>
      <c r="H880" s="1">
        <v>-0.04</v>
      </c>
    </row>
    <row r="881" spans="1:8" hidden="1" x14ac:dyDescent="0.3">
      <c r="A881">
        <v>14000</v>
      </c>
      <c r="B881" t="str">
        <f t="shared" si="52"/>
        <v>07012</v>
      </c>
      <c r="C881" t="str">
        <f>"CJS57700"</f>
        <v>CJS57700</v>
      </c>
      <c r="D881" t="str">
        <f>"101010"</f>
        <v>101010</v>
      </c>
      <c r="E881" t="s">
        <v>27</v>
      </c>
      <c r="F881" s="1">
        <v>883.31</v>
      </c>
      <c r="G881" s="1">
        <v>0</v>
      </c>
      <c r="H881" s="1">
        <v>883.31</v>
      </c>
    </row>
    <row r="882" spans="1:8" hidden="1" x14ac:dyDescent="0.3">
      <c r="A882">
        <v>14000</v>
      </c>
      <c r="B882" t="str">
        <f t="shared" si="52"/>
        <v>07012</v>
      </c>
      <c r="C882" t="str">
        <f>"CJS57700"</f>
        <v>CJS57700</v>
      </c>
      <c r="D882" t="str">
        <f>"308000"</f>
        <v>308000</v>
      </c>
      <c r="E882" t="s">
        <v>120</v>
      </c>
      <c r="F882" s="1">
        <v>-883.13</v>
      </c>
      <c r="G882" s="1">
        <v>0</v>
      </c>
      <c r="H882" s="1">
        <v>-883.13</v>
      </c>
    </row>
    <row r="883" spans="1:8" hidden="1" x14ac:dyDescent="0.3">
      <c r="A883">
        <v>14000</v>
      </c>
      <c r="B883" t="str">
        <f t="shared" si="52"/>
        <v>07012</v>
      </c>
      <c r="C883" t="str">
        <f>"CJS57700"</f>
        <v>CJS57700</v>
      </c>
      <c r="D883" t="str">
        <f>"4007108"</f>
        <v>4007108</v>
      </c>
      <c r="E883" t="s">
        <v>143</v>
      </c>
      <c r="F883" s="1">
        <v>-0.18</v>
      </c>
      <c r="G883" s="1">
        <v>0</v>
      </c>
      <c r="H883" s="1">
        <v>-0.18</v>
      </c>
    </row>
    <row r="884" spans="1:8" hidden="1" x14ac:dyDescent="0.3">
      <c r="A884">
        <v>14000</v>
      </c>
      <c r="B884" t="str">
        <f t="shared" si="52"/>
        <v>07012</v>
      </c>
      <c r="C884" t="str">
        <f>"CJS57701"</f>
        <v>CJS57701</v>
      </c>
      <c r="D884" t="str">
        <f>"101010"</f>
        <v>101010</v>
      </c>
      <c r="E884" t="s">
        <v>27</v>
      </c>
      <c r="F884" s="1">
        <v>0</v>
      </c>
      <c r="G884" s="1">
        <v>0</v>
      </c>
      <c r="H884" s="1">
        <v>0</v>
      </c>
    </row>
    <row r="885" spans="1:8" hidden="1" x14ac:dyDescent="0.3">
      <c r="A885">
        <v>14000</v>
      </c>
      <c r="B885" t="str">
        <f t="shared" si="52"/>
        <v>07012</v>
      </c>
      <c r="C885" t="str">
        <f>"CJS57701"</f>
        <v>CJS57701</v>
      </c>
      <c r="D885" t="str">
        <f>"308000"</f>
        <v>308000</v>
      </c>
      <c r="E885" t="s">
        <v>120</v>
      </c>
      <c r="F885" s="1">
        <v>0</v>
      </c>
      <c r="G885" s="1">
        <v>0</v>
      </c>
      <c r="H885" s="1">
        <v>0</v>
      </c>
    </row>
    <row r="886" spans="1:8" hidden="1" x14ac:dyDescent="0.3">
      <c r="A886">
        <v>14000</v>
      </c>
      <c r="B886" t="str">
        <f t="shared" si="52"/>
        <v>07012</v>
      </c>
      <c r="C886" t="str">
        <f>"CJS57702"</f>
        <v>CJS57702</v>
      </c>
      <c r="D886" t="str">
        <f>"101010"</f>
        <v>101010</v>
      </c>
      <c r="E886" t="s">
        <v>27</v>
      </c>
      <c r="F886" s="1">
        <v>0</v>
      </c>
      <c r="G886" s="1">
        <v>0</v>
      </c>
      <c r="H886" s="1">
        <v>0</v>
      </c>
    </row>
    <row r="887" spans="1:8" hidden="1" x14ac:dyDescent="0.3">
      <c r="A887">
        <v>14000</v>
      </c>
      <c r="B887" t="str">
        <f t="shared" si="52"/>
        <v>07012</v>
      </c>
      <c r="C887" t="str">
        <f>"CJS57702"</f>
        <v>CJS57702</v>
      </c>
      <c r="D887" t="str">
        <f>"308000"</f>
        <v>308000</v>
      </c>
      <c r="E887" t="s">
        <v>120</v>
      </c>
      <c r="F887" s="1">
        <v>0</v>
      </c>
      <c r="G887" s="1">
        <v>0</v>
      </c>
      <c r="H887" s="1">
        <v>0</v>
      </c>
    </row>
    <row r="888" spans="1:8" hidden="1" x14ac:dyDescent="0.3">
      <c r="A888">
        <v>14000</v>
      </c>
      <c r="B888" t="str">
        <f t="shared" si="52"/>
        <v>07012</v>
      </c>
      <c r="C888" t="str">
        <f>"CJS57703"</f>
        <v>CJS57703</v>
      </c>
      <c r="D888" t="str">
        <f>"101010"</f>
        <v>101010</v>
      </c>
      <c r="E888" t="s">
        <v>27</v>
      </c>
      <c r="F888" s="1">
        <v>0</v>
      </c>
      <c r="G888" s="1">
        <v>0</v>
      </c>
      <c r="H888" s="1">
        <v>0</v>
      </c>
    </row>
    <row r="889" spans="1:8" hidden="1" x14ac:dyDescent="0.3">
      <c r="A889">
        <v>14000</v>
      </c>
      <c r="B889" t="str">
        <f t="shared" si="52"/>
        <v>07012</v>
      </c>
      <c r="C889" t="str">
        <f>"CJS67700"</f>
        <v>CJS67700</v>
      </c>
      <c r="D889" t="str">
        <f>"101010"</f>
        <v>101010</v>
      </c>
      <c r="E889" t="s">
        <v>27</v>
      </c>
      <c r="F889" s="1">
        <v>-68286.850000000006</v>
      </c>
      <c r="G889" s="1">
        <v>0</v>
      </c>
      <c r="H889" s="1">
        <v>-68286.850000000006</v>
      </c>
    </row>
    <row r="890" spans="1:8" hidden="1" x14ac:dyDescent="0.3">
      <c r="A890">
        <v>14000</v>
      </c>
      <c r="B890" t="str">
        <f t="shared" si="52"/>
        <v>07012</v>
      </c>
      <c r="C890" t="str">
        <f>"CJS67700"</f>
        <v>CJS67700</v>
      </c>
      <c r="D890" t="str">
        <f>"308000"</f>
        <v>308000</v>
      </c>
      <c r="E890" t="s">
        <v>120</v>
      </c>
      <c r="F890" s="1">
        <v>68286.850000000006</v>
      </c>
      <c r="G890" s="1">
        <v>0</v>
      </c>
      <c r="H890" s="1">
        <v>68286.850000000006</v>
      </c>
    </row>
    <row r="891" spans="1:8" hidden="1" x14ac:dyDescent="0.3">
      <c r="A891">
        <v>14000</v>
      </c>
      <c r="B891" t="str">
        <f t="shared" si="52"/>
        <v>07012</v>
      </c>
      <c r="C891" t="str">
        <f>"CJS67701"</f>
        <v>CJS67701</v>
      </c>
      <c r="D891" t="str">
        <f>"101010"</f>
        <v>101010</v>
      </c>
      <c r="E891" t="s">
        <v>27</v>
      </c>
      <c r="F891" s="1">
        <v>1099.1300000000001</v>
      </c>
      <c r="G891" s="1">
        <v>0</v>
      </c>
      <c r="H891" s="1">
        <v>1099.1300000000001</v>
      </c>
    </row>
    <row r="892" spans="1:8" hidden="1" x14ac:dyDescent="0.3">
      <c r="A892">
        <v>14000</v>
      </c>
      <c r="B892" t="str">
        <f t="shared" si="52"/>
        <v>07012</v>
      </c>
      <c r="C892" t="str">
        <f>"CJS67701"</f>
        <v>CJS67701</v>
      </c>
      <c r="D892" t="str">
        <f>"308000"</f>
        <v>308000</v>
      </c>
      <c r="E892" t="s">
        <v>120</v>
      </c>
      <c r="F892" s="1">
        <v>-1098.9000000000001</v>
      </c>
      <c r="G892" s="1">
        <v>0</v>
      </c>
      <c r="H892" s="1">
        <v>-1098.9000000000001</v>
      </c>
    </row>
    <row r="893" spans="1:8" hidden="1" x14ac:dyDescent="0.3">
      <c r="A893">
        <v>14000</v>
      </c>
      <c r="B893" t="str">
        <f t="shared" si="52"/>
        <v>07012</v>
      </c>
      <c r="C893" t="str">
        <f>"CJS67701"</f>
        <v>CJS67701</v>
      </c>
      <c r="D893" t="str">
        <f>"4007108"</f>
        <v>4007108</v>
      </c>
      <c r="E893" t="s">
        <v>143</v>
      </c>
      <c r="F893" s="1">
        <v>-0.23</v>
      </c>
      <c r="G893" s="1">
        <v>0</v>
      </c>
      <c r="H893" s="1">
        <v>-0.23</v>
      </c>
    </row>
    <row r="894" spans="1:8" hidden="1" x14ac:dyDescent="0.3">
      <c r="A894">
        <v>14000</v>
      </c>
      <c r="B894" t="str">
        <f t="shared" si="52"/>
        <v>07012</v>
      </c>
      <c r="C894" t="str">
        <f>"CJS67702"</f>
        <v>CJS67702</v>
      </c>
      <c r="D894" t="str">
        <f>"101010"</f>
        <v>101010</v>
      </c>
      <c r="E894" t="s">
        <v>27</v>
      </c>
      <c r="F894" s="1">
        <v>13800.49</v>
      </c>
      <c r="G894" s="1">
        <v>0</v>
      </c>
      <c r="H894" s="1">
        <v>13800.49</v>
      </c>
    </row>
    <row r="895" spans="1:8" hidden="1" x14ac:dyDescent="0.3">
      <c r="A895">
        <v>14000</v>
      </c>
      <c r="B895" t="str">
        <f t="shared" si="52"/>
        <v>07012</v>
      </c>
      <c r="C895" t="str">
        <f>"CJS67702"</f>
        <v>CJS67702</v>
      </c>
      <c r="D895" t="str">
        <f>"308000"</f>
        <v>308000</v>
      </c>
      <c r="E895" t="s">
        <v>120</v>
      </c>
      <c r="F895" s="1">
        <v>-13797.6</v>
      </c>
      <c r="G895" s="1">
        <v>0</v>
      </c>
      <c r="H895" s="1">
        <v>-13797.6</v>
      </c>
    </row>
    <row r="896" spans="1:8" hidden="1" x14ac:dyDescent="0.3">
      <c r="A896">
        <v>14000</v>
      </c>
      <c r="B896" t="str">
        <f t="shared" si="52"/>
        <v>07012</v>
      </c>
      <c r="C896" t="str">
        <f>"CJS67702"</f>
        <v>CJS67702</v>
      </c>
      <c r="D896" t="str">
        <f>"4007108"</f>
        <v>4007108</v>
      </c>
      <c r="E896" t="s">
        <v>143</v>
      </c>
      <c r="F896" s="1">
        <v>-2.89</v>
      </c>
      <c r="G896" s="1">
        <v>0</v>
      </c>
      <c r="H896" s="1">
        <v>-2.89</v>
      </c>
    </row>
    <row r="897" spans="1:8" hidden="1" x14ac:dyDescent="0.3">
      <c r="A897">
        <v>14000</v>
      </c>
      <c r="B897" t="str">
        <f t="shared" si="52"/>
        <v>07012</v>
      </c>
      <c r="C897" t="str">
        <f>"CJS67703"</f>
        <v>CJS67703</v>
      </c>
      <c r="D897" t="str">
        <f>"101010"</f>
        <v>101010</v>
      </c>
      <c r="E897" t="s">
        <v>27</v>
      </c>
      <c r="F897" s="1">
        <v>54832.93</v>
      </c>
      <c r="G897" s="1">
        <v>0</v>
      </c>
      <c r="H897" s="1">
        <v>54832.93</v>
      </c>
    </row>
    <row r="898" spans="1:8" hidden="1" x14ac:dyDescent="0.3">
      <c r="A898">
        <v>14000</v>
      </c>
      <c r="B898" t="str">
        <f t="shared" si="52"/>
        <v>07012</v>
      </c>
      <c r="C898" t="str">
        <f>"CJS67703"</f>
        <v>CJS67703</v>
      </c>
      <c r="D898" t="str">
        <f>"308000"</f>
        <v>308000</v>
      </c>
      <c r="E898" t="s">
        <v>120</v>
      </c>
      <c r="F898" s="1">
        <v>-54821.46</v>
      </c>
      <c r="G898" s="1">
        <v>0</v>
      </c>
      <c r="H898" s="1">
        <v>-54821.46</v>
      </c>
    </row>
    <row r="899" spans="1:8" hidden="1" x14ac:dyDescent="0.3">
      <c r="A899">
        <v>14000</v>
      </c>
      <c r="B899" t="str">
        <f t="shared" si="52"/>
        <v>07012</v>
      </c>
      <c r="C899" t="str">
        <f>"CJS67703"</f>
        <v>CJS67703</v>
      </c>
      <c r="D899" t="str">
        <f>"4007108"</f>
        <v>4007108</v>
      </c>
      <c r="E899" t="s">
        <v>143</v>
      </c>
      <c r="F899" s="1">
        <v>-11.47</v>
      </c>
      <c r="G899" s="1">
        <v>0</v>
      </c>
      <c r="H899" s="1">
        <v>-11.47</v>
      </c>
    </row>
    <row r="900" spans="1:8" hidden="1" x14ac:dyDescent="0.3">
      <c r="A900">
        <v>14000</v>
      </c>
      <c r="B900" t="str">
        <f t="shared" si="52"/>
        <v>07012</v>
      </c>
      <c r="C900" t="str">
        <f>"CJS77700"</f>
        <v>CJS77700</v>
      </c>
      <c r="D900" t="str">
        <f>"101010"</f>
        <v>101010</v>
      </c>
      <c r="E900" t="s">
        <v>27</v>
      </c>
      <c r="F900" s="1">
        <v>0</v>
      </c>
      <c r="G900" s="1">
        <v>0</v>
      </c>
      <c r="H900" s="1">
        <v>0</v>
      </c>
    </row>
    <row r="901" spans="1:8" hidden="1" x14ac:dyDescent="0.3">
      <c r="A901">
        <v>14000</v>
      </c>
      <c r="B901" t="str">
        <f t="shared" si="52"/>
        <v>07012</v>
      </c>
      <c r="C901" t="str">
        <f>"CJS77700"</f>
        <v>CJS77700</v>
      </c>
      <c r="D901" t="str">
        <f>"308000"</f>
        <v>308000</v>
      </c>
      <c r="E901" t="s">
        <v>120</v>
      </c>
      <c r="F901" s="1">
        <v>0</v>
      </c>
      <c r="G901" s="1">
        <v>0</v>
      </c>
      <c r="H901" s="1">
        <v>0</v>
      </c>
    </row>
    <row r="902" spans="1:8" hidden="1" x14ac:dyDescent="0.3">
      <c r="A902">
        <v>14000</v>
      </c>
      <c r="B902" t="str">
        <f t="shared" si="52"/>
        <v>07012</v>
      </c>
      <c r="C902" t="str">
        <f>"CJS77701"</f>
        <v>CJS77701</v>
      </c>
      <c r="D902" t="str">
        <f>"101010"</f>
        <v>101010</v>
      </c>
      <c r="E902" t="s">
        <v>27</v>
      </c>
      <c r="F902" s="1">
        <v>0</v>
      </c>
      <c r="G902" s="1">
        <v>0</v>
      </c>
      <c r="H902" s="1">
        <v>0</v>
      </c>
    </row>
    <row r="903" spans="1:8" hidden="1" x14ac:dyDescent="0.3">
      <c r="A903">
        <v>14000</v>
      </c>
      <c r="B903" t="str">
        <f t="shared" si="52"/>
        <v>07012</v>
      </c>
      <c r="C903" t="str">
        <f>"CJS77701"</f>
        <v>CJS77701</v>
      </c>
      <c r="D903" t="str">
        <f>"308000"</f>
        <v>308000</v>
      </c>
      <c r="E903" t="s">
        <v>120</v>
      </c>
      <c r="F903" s="1">
        <v>0</v>
      </c>
      <c r="G903" s="1">
        <v>0</v>
      </c>
      <c r="H903" s="1">
        <v>0</v>
      </c>
    </row>
    <row r="904" spans="1:8" hidden="1" x14ac:dyDescent="0.3">
      <c r="A904">
        <v>14000</v>
      </c>
      <c r="B904" t="str">
        <f t="shared" si="52"/>
        <v>07012</v>
      </c>
      <c r="C904" t="str">
        <f>"CJS77702"</f>
        <v>CJS77702</v>
      </c>
      <c r="D904" t="str">
        <f>"308000"</f>
        <v>308000</v>
      </c>
      <c r="E904" t="s">
        <v>120</v>
      </c>
      <c r="F904" s="1">
        <v>0</v>
      </c>
      <c r="G904" s="1">
        <v>0</v>
      </c>
      <c r="H904" s="1">
        <v>0</v>
      </c>
    </row>
    <row r="905" spans="1:8" hidden="1" x14ac:dyDescent="0.3">
      <c r="A905">
        <v>14000</v>
      </c>
      <c r="B905" t="str">
        <f t="shared" si="52"/>
        <v>07012</v>
      </c>
      <c r="C905" t="str">
        <f>"CJS77704"</f>
        <v>CJS77704</v>
      </c>
      <c r="D905" t="str">
        <f>"101010"</f>
        <v>101010</v>
      </c>
      <c r="E905" t="s">
        <v>27</v>
      </c>
      <c r="F905" s="1">
        <v>0</v>
      </c>
      <c r="G905" s="1">
        <v>0</v>
      </c>
      <c r="H905" s="1">
        <v>0</v>
      </c>
    </row>
    <row r="906" spans="1:8" hidden="1" x14ac:dyDescent="0.3">
      <c r="A906">
        <v>14000</v>
      </c>
      <c r="B906" t="str">
        <f t="shared" ref="B906:B912" si="53">"07020"</f>
        <v>07020</v>
      </c>
      <c r="C906" t="str">
        <f>"0000000000"</f>
        <v>0000000000</v>
      </c>
      <c r="D906" t="str">
        <f>"101010"</f>
        <v>101010</v>
      </c>
      <c r="E906" t="s">
        <v>27</v>
      </c>
      <c r="F906" s="1">
        <v>46200</v>
      </c>
      <c r="G906" s="1">
        <v>-46200</v>
      </c>
      <c r="H906" s="1">
        <v>0</v>
      </c>
    </row>
    <row r="907" spans="1:8" hidden="1" x14ac:dyDescent="0.3">
      <c r="A907">
        <v>14000</v>
      </c>
      <c r="B907" t="str">
        <f t="shared" si="53"/>
        <v>07020</v>
      </c>
      <c r="C907" t="str">
        <f>"0000000000"</f>
        <v>0000000000</v>
      </c>
      <c r="D907" t="str">
        <f>"308000"</f>
        <v>308000</v>
      </c>
      <c r="E907" t="s">
        <v>120</v>
      </c>
      <c r="F907" s="1">
        <v>0</v>
      </c>
      <c r="G907" s="1">
        <v>0</v>
      </c>
      <c r="H907" s="1">
        <v>0</v>
      </c>
    </row>
    <row r="908" spans="1:8" hidden="1" x14ac:dyDescent="0.3">
      <c r="A908">
        <v>14000</v>
      </c>
      <c r="B908" t="str">
        <f t="shared" si="53"/>
        <v>07020</v>
      </c>
      <c r="C908" t="str">
        <f>"0000000000"</f>
        <v>0000000000</v>
      </c>
      <c r="D908" t="str">
        <f>"4008000"</f>
        <v>4008000</v>
      </c>
      <c r="E908" t="s">
        <v>124</v>
      </c>
      <c r="F908" s="1">
        <v>-108118</v>
      </c>
      <c r="G908" s="1">
        <v>-48800</v>
      </c>
      <c r="H908" s="1">
        <v>-156918</v>
      </c>
    </row>
    <row r="909" spans="1:8" hidden="1" x14ac:dyDescent="0.3">
      <c r="A909">
        <v>14000</v>
      </c>
      <c r="B909" t="str">
        <f t="shared" si="53"/>
        <v>07020</v>
      </c>
      <c r="C909" t="str">
        <f>"0000000000"</f>
        <v>0000000000</v>
      </c>
      <c r="D909" t="str">
        <f>"609780"</f>
        <v>609780</v>
      </c>
      <c r="E909" t="s">
        <v>144</v>
      </c>
      <c r="F909" s="1">
        <v>61918</v>
      </c>
      <c r="G909" s="1">
        <v>95000</v>
      </c>
      <c r="H909" s="1">
        <v>156918</v>
      </c>
    </row>
    <row r="910" spans="1:8" hidden="1" x14ac:dyDescent="0.3">
      <c r="A910">
        <v>14000</v>
      </c>
      <c r="B910" t="str">
        <f t="shared" si="53"/>
        <v>07020</v>
      </c>
      <c r="C910" t="str">
        <f>"CJS70080"</f>
        <v>CJS70080</v>
      </c>
      <c r="D910" t="str">
        <f>"101010"</f>
        <v>101010</v>
      </c>
      <c r="E910" t="s">
        <v>27</v>
      </c>
      <c r="F910" s="1">
        <v>0</v>
      </c>
      <c r="G910" s="1">
        <v>0</v>
      </c>
      <c r="H910" s="1">
        <v>0</v>
      </c>
    </row>
    <row r="911" spans="1:8" hidden="1" x14ac:dyDescent="0.3">
      <c r="A911">
        <v>14000</v>
      </c>
      <c r="B911" t="str">
        <f t="shared" si="53"/>
        <v>07020</v>
      </c>
      <c r="C911" t="str">
        <f>"CJS70080"</f>
        <v>CJS70080</v>
      </c>
      <c r="D911" t="str">
        <f>"308000"</f>
        <v>308000</v>
      </c>
      <c r="E911" t="s">
        <v>120</v>
      </c>
      <c r="F911" s="1">
        <v>0</v>
      </c>
      <c r="G911" s="1">
        <v>0</v>
      </c>
      <c r="H911" s="1">
        <v>0</v>
      </c>
    </row>
    <row r="912" spans="1:8" hidden="1" x14ac:dyDescent="0.3">
      <c r="A912">
        <v>14000</v>
      </c>
      <c r="B912" t="str">
        <f t="shared" si="53"/>
        <v>07020</v>
      </c>
      <c r="C912" t="str">
        <f>"CJS70082"</f>
        <v>CJS70082</v>
      </c>
      <c r="D912" t="str">
        <f>"101010"</f>
        <v>101010</v>
      </c>
      <c r="E912" t="s">
        <v>27</v>
      </c>
      <c r="F912" s="1">
        <v>0</v>
      </c>
      <c r="G912" s="1">
        <v>0</v>
      </c>
      <c r="H912" s="1">
        <v>0</v>
      </c>
    </row>
    <row r="913" spans="1:8" hidden="1" x14ac:dyDescent="0.3">
      <c r="A913">
        <v>14000</v>
      </c>
      <c r="B913" t="str">
        <f t="shared" ref="B913:B944" si="54">"07040"</f>
        <v>07040</v>
      </c>
      <c r="C913" t="str">
        <f>"0000000000"</f>
        <v>0000000000</v>
      </c>
      <c r="D913" t="str">
        <f>"101010"</f>
        <v>101010</v>
      </c>
      <c r="E913" t="s">
        <v>27</v>
      </c>
      <c r="F913" s="1">
        <v>0</v>
      </c>
      <c r="G913" s="1">
        <v>788.76</v>
      </c>
      <c r="H913" s="1">
        <v>788.76</v>
      </c>
    </row>
    <row r="914" spans="1:8" hidden="1" x14ac:dyDescent="0.3">
      <c r="A914">
        <v>14000</v>
      </c>
      <c r="B914" t="str">
        <f t="shared" si="54"/>
        <v>07040</v>
      </c>
      <c r="C914" t="str">
        <f>"0000000000"</f>
        <v>0000000000</v>
      </c>
      <c r="D914" t="str">
        <f>"4007108"</f>
        <v>4007108</v>
      </c>
      <c r="E914" t="s">
        <v>143</v>
      </c>
      <c r="F914" s="1">
        <v>0</v>
      </c>
      <c r="G914" s="1">
        <v>-788.76</v>
      </c>
      <c r="H914" s="1">
        <v>-788.76</v>
      </c>
    </row>
    <row r="915" spans="1:8" hidden="1" x14ac:dyDescent="0.3">
      <c r="A915">
        <v>14000</v>
      </c>
      <c r="B915" t="str">
        <f t="shared" si="54"/>
        <v>07040</v>
      </c>
      <c r="C915" t="str">
        <f>"0000112888"</f>
        <v>0000112888</v>
      </c>
      <c r="D915" t="str">
        <f>"101010"</f>
        <v>101010</v>
      </c>
      <c r="E915" t="s">
        <v>27</v>
      </c>
      <c r="F915" s="1">
        <v>0</v>
      </c>
      <c r="G915" s="1">
        <v>0</v>
      </c>
      <c r="H915" s="1">
        <v>0</v>
      </c>
    </row>
    <row r="916" spans="1:8" hidden="1" x14ac:dyDescent="0.3">
      <c r="A916">
        <v>14000</v>
      </c>
      <c r="B916" t="str">
        <f t="shared" si="54"/>
        <v>07040</v>
      </c>
      <c r="C916" t="str">
        <f>"0000112905"</f>
        <v>0000112905</v>
      </c>
      <c r="D916" t="str">
        <f>"101010"</f>
        <v>101010</v>
      </c>
      <c r="E916" t="s">
        <v>27</v>
      </c>
      <c r="F916" s="1">
        <v>0</v>
      </c>
      <c r="G916" s="1">
        <v>0</v>
      </c>
      <c r="H916" s="1">
        <v>0</v>
      </c>
    </row>
    <row r="917" spans="1:8" hidden="1" x14ac:dyDescent="0.3">
      <c r="A917">
        <v>14000</v>
      </c>
      <c r="B917" t="str">
        <f t="shared" si="54"/>
        <v>07040</v>
      </c>
      <c r="C917" t="str">
        <f>"0000113338"</f>
        <v>0000113338</v>
      </c>
      <c r="D917" t="str">
        <f>"101010"</f>
        <v>101010</v>
      </c>
      <c r="E917" t="s">
        <v>27</v>
      </c>
      <c r="F917" s="1">
        <v>0</v>
      </c>
      <c r="G917" s="1">
        <v>0</v>
      </c>
      <c r="H917" s="1">
        <v>0</v>
      </c>
    </row>
    <row r="918" spans="1:8" hidden="1" x14ac:dyDescent="0.3">
      <c r="A918">
        <v>14000</v>
      </c>
      <c r="B918" t="str">
        <f t="shared" si="54"/>
        <v>07040</v>
      </c>
      <c r="C918" t="str">
        <f>"CJS41000"</f>
        <v>CJS41000</v>
      </c>
      <c r="D918" t="str">
        <f>"101010"</f>
        <v>101010</v>
      </c>
      <c r="E918" t="s">
        <v>27</v>
      </c>
      <c r="F918" s="1">
        <v>0</v>
      </c>
      <c r="G918" s="1">
        <v>0</v>
      </c>
      <c r="H918" s="1">
        <v>0</v>
      </c>
    </row>
    <row r="919" spans="1:8" hidden="1" x14ac:dyDescent="0.3">
      <c r="A919">
        <v>14000</v>
      </c>
      <c r="B919" t="str">
        <f t="shared" si="54"/>
        <v>07040</v>
      </c>
      <c r="C919" t="str">
        <f>"CJS41000"</f>
        <v>CJS41000</v>
      </c>
      <c r="D919" t="str">
        <f>"205025"</f>
        <v>205025</v>
      </c>
      <c r="E919" t="s">
        <v>29</v>
      </c>
      <c r="F919" s="1">
        <v>0</v>
      </c>
      <c r="G919" s="1">
        <v>0</v>
      </c>
      <c r="H919" s="1">
        <v>0</v>
      </c>
    </row>
    <row r="920" spans="1:8" hidden="1" x14ac:dyDescent="0.3">
      <c r="A920">
        <v>14000</v>
      </c>
      <c r="B920" t="str">
        <f t="shared" si="54"/>
        <v>07040</v>
      </c>
      <c r="C920" t="str">
        <f>"CJS41000"</f>
        <v>CJS41000</v>
      </c>
      <c r="D920" t="str">
        <f>"308000"</f>
        <v>308000</v>
      </c>
      <c r="E920" t="s">
        <v>120</v>
      </c>
      <c r="F920" s="1">
        <v>-2666.22</v>
      </c>
      <c r="G920" s="1">
        <v>0</v>
      </c>
      <c r="H920" s="1">
        <v>-2666.22</v>
      </c>
    </row>
    <row r="921" spans="1:8" hidden="1" x14ac:dyDescent="0.3">
      <c r="A921">
        <v>14000</v>
      </c>
      <c r="B921" t="str">
        <f t="shared" si="54"/>
        <v>07040</v>
      </c>
      <c r="C921" t="str">
        <f>"CJS41000"</f>
        <v>CJS41000</v>
      </c>
      <c r="D921" t="str">
        <f>"4016738"</f>
        <v>4016738</v>
      </c>
      <c r="E921" t="s">
        <v>145</v>
      </c>
      <c r="F921" s="1">
        <v>2666.22</v>
      </c>
      <c r="G921" s="1">
        <v>0</v>
      </c>
      <c r="H921" s="1">
        <v>2666.22</v>
      </c>
    </row>
    <row r="922" spans="1:8" hidden="1" x14ac:dyDescent="0.3">
      <c r="A922">
        <v>14000</v>
      </c>
      <c r="B922" t="str">
        <f t="shared" si="54"/>
        <v>07040</v>
      </c>
      <c r="C922" t="str">
        <f t="shared" ref="C922:C929" si="55">"CJS41002"</f>
        <v>CJS41002</v>
      </c>
      <c r="D922" t="str">
        <f>"101010"</f>
        <v>101010</v>
      </c>
      <c r="E922" t="s">
        <v>27</v>
      </c>
      <c r="F922" s="1">
        <v>0</v>
      </c>
      <c r="G922" s="1">
        <v>0</v>
      </c>
      <c r="H922" s="1">
        <v>0</v>
      </c>
    </row>
    <row r="923" spans="1:8" hidden="1" x14ac:dyDescent="0.3">
      <c r="A923">
        <v>14000</v>
      </c>
      <c r="B923" t="str">
        <f t="shared" si="54"/>
        <v>07040</v>
      </c>
      <c r="C923" t="str">
        <f t="shared" si="55"/>
        <v>CJS41002</v>
      </c>
      <c r="D923" t="str">
        <f>"205025"</f>
        <v>205025</v>
      </c>
      <c r="E923" t="s">
        <v>29</v>
      </c>
      <c r="F923" s="1">
        <v>0</v>
      </c>
      <c r="G923" s="1">
        <v>0</v>
      </c>
      <c r="H923" s="1">
        <v>0</v>
      </c>
    </row>
    <row r="924" spans="1:8" hidden="1" x14ac:dyDescent="0.3">
      <c r="A924">
        <v>14000</v>
      </c>
      <c r="B924" t="str">
        <f t="shared" si="54"/>
        <v>07040</v>
      </c>
      <c r="C924" t="str">
        <f t="shared" si="55"/>
        <v>CJS41002</v>
      </c>
      <c r="D924" t="str">
        <f>"308000"</f>
        <v>308000</v>
      </c>
      <c r="E924" t="s">
        <v>120</v>
      </c>
      <c r="F924" s="1">
        <v>-191.29</v>
      </c>
      <c r="G924" s="1">
        <v>0</v>
      </c>
      <c r="H924" s="1">
        <v>-191.29</v>
      </c>
    </row>
    <row r="925" spans="1:8" hidden="1" x14ac:dyDescent="0.3">
      <c r="A925">
        <v>14000</v>
      </c>
      <c r="B925" t="str">
        <f t="shared" si="54"/>
        <v>07040</v>
      </c>
      <c r="C925" t="str">
        <f t="shared" si="55"/>
        <v>CJS41002</v>
      </c>
      <c r="D925" t="str">
        <f>"4009070"</f>
        <v>4009070</v>
      </c>
      <c r="E925" t="s">
        <v>141</v>
      </c>
      <c r="F925" s="1">
        <v>898.9</v>
      </c>
      <c r="G925" s="1">
        <v>0</v>
      </c>
      <c r="H925" s="1">
        <v>898.9</v>
      </c>
    </row>
    <row r="926" spans="1:8" hidden="1" x14ac:dyDescent="0.3">
      <c r="A926">
        <v>14000</v>
      </c>
      <c r="B926" t="str">
        <f t="shared" si="54"/>
        <v>07040</v>
      </c>
      <c r="C926" t="str">
        <f t="shared" si="55"/>
        <v>CJS41002</v>
      </c>
      <c r="D926" t="str">
        <f>"4009071"</f>
        <v>4009071</v>
      </c>
      <c r="E926" t="s">
        <v>110</v>
      </c>
      <c r="F926" s="1">
        <v>165.26</v>
      </c>
      <c r="G926" s="1">
        <v>0</v>
      </c>
      <c r="H926" s="1">
        <v>165.26</v>
      </c>
    </row>
    <row r="927" spans="1:8" hidden="1" x14ac:dyDescent="0.3">
      <c r="A927">
        <v>14000</v>
      </c>
      <c r="B927" t="str">
        <f t="shared" si="54"/>
        <v>07040</v>
      </c>
      <c r="C927" t="str">
        <f t="shared" si="55"/>
        <v>CJS41002</v>
      </c>
      <c r="D927" t="str">
        <f>"4016738"</f>
        <v>4016738</v>
      </c>
      <c r="E927" t="s">
        <v>145</v>
      </c>
      <c r="F927" s="1">
        <v>191.29</v>
      </c>
      <c r="G927" s="1">
        <v>0</v>
      </c>
      <c r="H927" s="1">
        <v>191.29</v>
      </c>
    </row>
    <row r="928" spans="1:8" hidden="1" x14ac:dyDescent="0.3">
      <c r="A928">
        <v>14000</v>
      </c>
      <c r="B928" t="str">
        <f t="shared" si="54"/>
        <v>07040</v>
      </c>
      <c r="C928" t="str">
        <f t="shared" si="55"/>
        <v>CJS41002</v>
      </c>
      <c r="D928" t="str">
        <f>"5014810"</f>
        <v>5014810</v>
      </c>
      <c r="E928" t="s">
        <v>146</v>
      </c>
      <c r="F928" s="1">
        <v>-165.26</v>
      </c>
      <c r="G928" s="1">
        <v>0</v>
      </c>
      <c r="H928" s="1">
        <v>-165.26</v>
      </c>
    </row>
    <row r="929" spans="1:8" hidden="1" x14ac:dyDescent="0.3">
      <c r="A929">
        <v>14000</v>
      </c>
      <c r="B929" t="str">
        <f t="shared" si="54"/>
        <v>07040</v>
      </c>
      <c r="C929" t="str">
        <f t="shared" si="55"/>
        <v>CJS41002</v>
      </c>
      <c r="D929" t="str">
        <f>"5014820"</f>
        <v>5014820</v>
      </c>
      <c r="E929" t="s">
        <v>147</v>
      </c>
      <c r="F929" s="1">
        <v>-898.9</v>
      </c>
      <c r="G929" s="1">
        <v>0</v>
      </c>
      <c r="H929" s="1">
        <v>-898.9</v>
      </c>
    </row>
    <row r="930" spans="1:8" hidden="1" x14ac:dyDescent="0.3">
      <c r="A930">
        <v>14000</v>
      </c>
      <c r="B930" t="str">
        <f t="shared" si="54"/>
        <v>07040</v>
      </c>
      <c r="C930" t="str">
        <f>"CJS41004"</f>
        <v>CJS41004</v>
      </c>
      <c r="D930" t="str">
        <f>"101010"</f>
        <v>101010</v>
      </c>
      <c r="E930" t="s">
        <v>27</v>
      </c>
      <c r="F930" s="1">
        <v>0</v>
      </c>
      <c r="G930" s="1">
        <v>0</v>
      </c>
      <c r="H930" s="1">
        <v>0</v>
      </c>
    </row>
    <row r="931" spans="1:8" hidden="1" x14ac:dyDescent="0.3">
      <c r="A931">
        <v>14000</v>
      </c>
      <c r="B931" t="str">
        <f t="shared" si="54"/>
        <v>07040</v>
      </c>
      <c r="C931" t="str">
        <f>"CJS41004"</f>
        <v>CJS41004</v>
      </c>
      <c r="D931" t="str">
        <f>"205025"</f>
        <v>205025</v>
      </c>
      <c r="E931" t="s">
        <v>29</v>
      </c>
      <c r="F931" s="1">
        <v>0</v>
      </c>
      <c r="G931" s="1">
        <v>0</v>
      </c>
      <c r="H931" s="1">
        <v>0</v>
      </c>
    </row>
    <row r="932" spans="1:8" hidden="1" x14ac:dyDescent="0.3">
      <c r="A932">
        <v>14000</v>
      </c>
      <c r="B932" t="str">
        <f t="shared" si="54"/>
        <v>07040</v>
      </c>
      <c r="C932" t="str">
        <f>"CJS41004"</f>
        <v>CJS41004</v>
      </c>
      <c r="D932" t="str">
        <f>"308000"</f>
        <v>308000</v>
      </c>
      <c r="E932" t="s">
        <v>120</v>
      </c>
      <c r="F932" s="1">
        <v>-14.84</v>
      </c>
      <c r="G932" s="1">
        <v>0</v>
      </c>
      <c r="H932" s="1">
        <v>-14.84</v>
      </c>
    </row>
    <row r="933" spans="1:8" hidden="1" x14ac:dyDescent="0.3">
      <c r="A933">
        <v>14000</v>
      </c>
      <c r="B933" t="str">
        <f t="shared" si="54"/>
        <v>07040</v>
      </c>
      <c r="C933" t="str">
        <f>"CJS41004"</f>
        <v>CJS41004</v>
      </c>
      <c r="D933" t="str">
        <f>"4016738"</f>
        <v>4016738</v>
      </c>
      <c r="E933" t="s">
        <v>145</v>
      </c>
      <c r="F933" s="1">
        <v>14.84</v>
      </c>
      <c r="G933" s="1">
        <v>0</v>
      </c>
      <c r="H933" s="1">
        <v>14.84</v>
      </c>
    </row>
    <row r="934" spans="1:8" hidden="1" x14ac:dyDescent="0.3">
      <c r="A934">
        <v>14000</v>
      </c>
      <c r="B934" t="str">
        <f t="shared" si="54"/>
        <v>07040</v>
      </c>
      <c r="C934" t="str">
        <f>"CJS41006"</f>
        <v>CJS41006</v>
      </c>
      <c r="D934" t="str">
        <f>"101010"</f>
        <v>101010</v>
      </c>
      <c r="E934" t="s">
        <v>27</v>
      </c>
      <c r="F934" s="1">
        <v>0</v>
      </c>
      <c r="G934" s="1">
        <v>0</v>
      </c>
      <c r="H934" s="1">
        <v>0</v>
      </c>
    </row>
    <row r="935" spans="1:8" hidden="1" x14ac:dyDescent="0.3">
      <c r="A935">
        <v>14000</v>
      </c>
      <c r="B935" t="str">
        <f t="shared" si="54"/>
        <v>07040</v>
      </c>
      <c r="C935" t="str">
        <f>"CJS41007"</f>
        <v>CJS41007</v>
      </c>
      <c r="D935" t="str">
        <f>"101010"</f>
        <v>101010</v>
      </c>
      <c r="E935" t="s">
        <v>27</v>
      </c>
      <c r="F935" s="1">
        <v>0</v>
      </c>
      <c r="G935" s="1">
        <v>0</v>
      </c>
      <c r="H935" s="1">
        <v>0</v>
      </c>
    </row>
    <row r="936" spans="1:8" hidden="1" x14ac:dyDescent="0.3">
      <c r="A936">
        <v>14000</v>
      </c>
      <c r="B936" t="str">
        <f t="shared" si="54"/>
        <v>07040</v>
      </c>
      <c r="C936" t="str">
        <f>"CJS41008"</f>
        <v>CJS41008</v>
      </c>
      <c r="D936" t="str">
        <f>"101010"</f>
        <v>101010</v>
      </c>
      <c r="E936" t="s">
        <v>27</v>
      </c>
      <c r="F936" s="1">
        <v>0</v>
      </c>
      <c r="G936" s="1">
        <v>0</v>
      </c>
      <c r="H936" s="1">
        <v>0</v>
      </c>
    </row>
    <row r="937" spans="1:8" hidden="1" x14ac:dyDescent="0.3">
      <c r="A937">
        <v>14000</v>
      </c>
      <c r="B937" t="str">
        <f t="shared" si="54"/>
        <v>07040</v>
      </c>
      <c r="C937" t="str">
        <f>"CJS41009"</f>
        <v>CJS41009</v>
      </c>
      <c r="D937" t="str">
        <f>"101010"</f>
        <v>101010</v>
      </c>
      <c r="E937" t="s">
        <v>27</v>
      </c>
      <c r="F937" s="1">
        <v>0</v>
      </c>
      <c r="G937" s="1">
        <v>0</v>
      </c>
      <c r="H937" s="1">
        <v>0</v>
      </c>
    </row>
    <row r="938" spans="1:8" hidden="1" x14ac:dyDescent="0.3">
      <c r="A938">
        <v>14000</v>
      </c>
      <c r="B938" t="str">
        <f t="shared" si="54"/>
        <v>07040</v>
      </c>
      <c r="C938" t="str">
        <f>"CJS41009"</f>
        <v>CJS41009</v>
      </c>
      <c r="D938" t="str">
        <f>"205025"</f>
        <v>205025</v>
      </c>
      <c r="E938" t="s">
        <v>29</v>
      </c>
      <c r="F938" s="1">
        <v>0</v>
      </c>
      <c r="G938" s="1">
        <v>0</v>
      </c>
      <c r="H938" s="1">
        <v>0</v>
      </c>
    </row>
    <row r="939" spans="1:8" hidden="1" x14ac:dyDescent="0.3">
      <c r="A939">
        <v>14000</v>
      </c>
      <c r="B939" t="str">
        <f t="shared" si="54"/>
        <v>07040</v>
      </c>
      <c r="C939" t="str">
        <f>"CJS41009"</f>
        <v>CJS41009</v>
      </c>
      <c r="D939" t="str">
        <f>"308000"</f>
        <v>308000</v>
      </c>
      <c r="E939" t="s">
        <v>120</v>
      </c>
      <c r="F939" s="1">
        <v>-0.03</v>
      </c>
      <c r="G939" s="1">
        <v>0</v>
      </c>
      <c r="H939" s="1">
        <v>-0.03</v>
      </c>
    </row>
    <row r="940" spans="1:8" hidden="1" x14ac:dyDescent="0.3">
      <c r="A940">
        <v>14000</v>
      </c>
      <c r="B940" t="str">
        <f t="shared" si="54"/>
        <v>07040</v>
      </c>
      <c r="C940" t="str">
        <f>"CJS41009"</f>
        <v>CJS41009</v>
      </c>
      <c r="D940" t="str">
        <f>"4016738"</f>
        <v>4016738</v>
      </c>
      <c r="E940" t="s">
        <v>145</v>
      </c>
      <c r="F940" s="1">
        <v>0.03</v>
      </c>
      <c r="G940" s="1">
        <v>0</v>
      </c>
      <c r="H940" s="1">
        <v>0.03</v>
      </c>
    </row>
    <row r="941" spans="1:8" hidden="1" x14ac:dyDescent="0.3">
      <c r="A941">
        <v>14000</v>
      </c>
      <c r="B941" t="str">
        <f t="shared" si="54"/>
        <v>07040</v>
      </c>
      <c r="C941" t="str">
        <f>"CJS41010"</f>
        <v>CJS41010</v>
      </c>
      <c r="D941" t="str">
        <f>"101010"</f>
        <v>101010</v>
      </c>
      <c r="E941" t="s">
        <v>27</v>
      </c>
      <c r="F941" s="1">
        <v>0</v>
      </c>
      <c r="G941" s="1">
        <v>0</v>
      </c>
      <c r="H941" s="1">
        <v>0</v>
      </c>
    </row>
    <row r="942" spans="1:8" hidden="1" x14ac:dyDescent="0.3">
      <c r="A942">
        <v>14000</v>
      </c>
      <c r="B942" t="str">
        <f t="shared" si="54"/>
        <v>07040</v>
      </c>
      <c r="C942" t="str">
        <f>"CJS41100"</f>
        <v>CJS41100</v>
      </c>
      <c r="D942" t="str">
        <f>"101010"</f>
        <v>101010</v>
      </c>
      <c r="E942" t="s">
        <v>27</v>
      </c>
      <c r="F942" s="1">
        <v>0</v>
      </c>
      <c r="G942" s="1">
        <v>0</v>
      </c>
      <c r="H942" s="1">
        <v>0</v>
      </c>
    </row>
    <row r="943" spans="1:8" hidden="1" x14ac:dyDescent="0.3">
      <c r="A943">
        <v>14000</v>
      </c>
      <c r="B943" t="str">
        <f t="shared" si="54"/>
        <v>07040</v>
      </c>
      <c r="C943" t="str">
        <f>"CJS46963"</f>
        <v>CJS46963</v>
      </c>
      <c r="D943" t="str">
        <f>"101010"</f>
        <v>101010</v>
      </c>
      <c r="E943" t="s">
        <v>27</v>
      </c>
      <c r="F943" s="1">
        <v>0</v>
      </c>
      <c r="G943" s="1">
        <v>0</v>
      </c>
      <c r="H943" s="1">
        <v>0</v>
      </c>
    </row>
    <row r="944" spans="1:8" hidden="1" x14ac:dyDescent="0.3">
      <c r="A944">
        <v>14000</v>
      </c>
      <c r="B944" t="str">
        <f t="shared" si="54"/>
        <v>07040</v>
      </c>
      <c r="C944" t="str">
        <f>"CJS51000"</f>
        <v>CJS51000</v>
      </c>
      <c r="D944" t="str">
        <f>"101010"</f>
        <v>101010</v>
      </c>
      <c r="E944" t="s">
        <v>27</v>
      </c>
      <c r="F944" s="1">
        <v>0</v>
      </c>
      <c r="G944" s="1">
        <v>0</v>
      </c>
      <c r="H944" s="1">
        <v>0</v>
      </c>
    </row>
    <row r="945" spans="1:8" hidden="1" x14ac:dyDescent="0.3">
      <c r="A945">
        <v>14000</v>
      </c>
      <c r="B945" t="str">
        <f t="shared" ref="B945:B976" si="56">"07040"</f>
        <v>07040</v>
      </c>
      <c r="C945" t="str">
        <f>"CJS51000"</f>
        <v>CJS51000</v>
      </c>
      <c r="D945" t="str">
        <f>"308000"</f>
        <v>308000</v>
      </c>
      <c r="E945" t="s">
        <v>120</v>
      </c>
      <c r="F945" s="1">
        <v>-0.17</v>
      </c>
      <c r="G945" s="1">
        <v>0</v>
      </c>
      <c r="H945" s="1">
        <v>-0.17</v>
      </c>
    </row>
    <row r="946" spans="1:8" hidden="1" x14ac:dyDescent="0.3">
      <c r="A946">
        <v>14000</v>
      </c>
      <c r="B946" t="str">
        <f t="shared" si="56"/>
        <v>07040</v>
      </c>
      <c r="C946" t="str">
        <f>"CJS51000"</f>
        <v>CJS51000</v>
      </c>
      <c r="D946" t="str">
        <f>"609830"</f>
        <v>609830</v>
      </c>
      <c r="E946" t="s">
        <v>134</v>
      </c>
      <c r="F946" s="1">
        <v>0.17</v>
      </c>
      <c r="G946" s="1">
        <v>0</v>
      </c>
      <c r="H946" s="1">
        <v>0.17</v>
      </c>
    </row>
    <row r="947" spans="1:8" hidden="1" x14ac:dyDescent="0.3">
      <c r="A947">
        <v>14000</v>
      </c>
      <c r="B947" t="str">
        <f t="shared" si="56"/>
        <v>07040</v>
      </c>
      <c r="C947" t="str">
        <f>"CJS51001"</f>
        <v>CJS51001</v>
      </c>
      <c r="D947" t="str">
        <f>"101010"</f>
        <v>101010</v>
      </c>
      <c r="E947" t="s">
        <v>27</v>
      </c>
      <c r="F947" s="1">
        <v>0</v>
      </c>
      <c r="G947" s="1">
        <v>0</v>
      </c>
      <c r="H947" s="1">
        <v>0</v>
      </c>
    </row>
    <row r="948" spans="1:8" hidden="1" x14ac:dyDescent="0.3">
      <c r="A948">
        <v>14000</v>
      </c>
      <c r="B948" t="str">
        <f t="shared" si="56"/>
        <v>07040</v>
      </c>
      <c r="C948" t="str">
        <f>"CJS51001"</f>
        <v>CJS51001</v>
      </c>
      <c r="D948" t="str">
        <f>"308000"</f>
        <v>308000</v>
      </c>
      <c r="E948" t="s">
        <v>120</v>
      </c>
      <c r="F948" s="1">
        <v>0</v>
      </c>
      <c r="G948" s="1">
        <v>0</v>
      </c>
      <c r="H948" s="1">
        <v>0</v>
      </c>
    </row>
    <row r="949" spans="1:8" hidden="1" x14ac:dyDescent="0.3">
      <c r="A949">
        <v>14000</v>
      </c>
      <c r="B949" t="str">
        <f t="shared" si="56"/>
        <v>07040</v>
      </c>
      <c r="C949" t="str">
        <f>"CJS51010"</f>
        <v>CJS51010</v>
      </c>
      <c r="D949" t="str">
        <f>"101010"</f>
        <v>101010</v>
      </c>
      <c r="E949" t="s">
        <v>27</v>
      </c>
      <c r="F949" s="1">
        <v>0</v>
      </c>
      <c r="G949" s="1">
        <v>0</v>
      </c>
      <c r="H949" s="1">
        <v>0</v>
      </c>
    </row>
    <row r="950" spans="1:8" hidden="1" x14ac:dyDescent="0.3">
      <c r="A950">
        <v>14000</v>
      </c>
      <c r="B950" t="str">
        <f t="shared" si="56"/>
        <v>07040</v>
      </c>
      <c r="C950" t="str">
        <f>"CJS51010"</f>
        <v>CJS51010</v>
      </c>
      <c r="D950" t="str">
        <f>"308000"</f>
        <v>308000</v>
      </c>
      <c r="E950" t="s">
        <v>120</v>
      </c>
      <c r="F950" s="1">
        <v>0</v>
      </c>
      <c r="G950" s="1">
        <v>0</v>
      </c>
      <c r="H950" s="1">
        <v>0</v>
      </c>
    </row>
    <row r="951" spans="1:8" hidden="1" x14ac:dyDescent="0.3">
      <c r="A951">
        <v>14000</v>
      </c>
      <c r="B951" t="str">
        <f t="shared" si="56"/>
        <v>07040</v>
      </c>
      <c r="C951" t="str">
        <f t="shared" ref="C951:C987" si="57">"CJS5101701"</f>
        <v>CJS5101701</v>
      </c>
      <c r="D951" t="str">
        <f>"101010"</f>
        <v>101010</v>
      </c>
      <c r="E951" t="s">
        <v>27</v>
      </c>
      <c r="F951" s="1">
        <v>1605037.35</v>
      </c>
      <c r="G951" s="1">
        <v>154436.43</v>
      </c>
      <c r="H951" s="1">
        <v>1759473.78</v>
      </c>
    </row>
    <row r="952" spans="1:8" hidden="1" x14ac:dyDescent="0.3">
      <c r="A952">
        <v>14000</v>
      </c>
      <c r="B952" t="str">
        <f t="shared" si="56"/>
        <v>07040</v>
      </c>
      <c r="C952" t="str">
        <f t="shared" si="57"/>
        <v>CJS5101701</v>
      </c>
      <c r="D952" t="str">
        <f>"205025"</f>
        <v>205025</v>
      </c>
      <c r="E952" t="s">
        <v>29</v>
      </c>
      <c r="F952" s="1">
        <v>-4020</v>
      </c>
      <c r="G952" s="1">
        <v>4020</v>
      </c>
      <c r="H952" s="1">
        <v>0</v>
      </c>
    </row>
    <row r="953" spans="1:8" hidden="1" x14ac:dyDescent="0.3">
      <c r="A953">
        <v>14000</v>
      </c>
      <c r="B953" t="str">
        <f t="shared" si="56"/>
        <v>07040</v>
      </c>
      <c r="C953" t="str">
        <f t="shared" si="57"/>
        <v>CJS5101701</v>
      </c>
      <c r="D953" t="str">
        <f>"308000"</f>
        <v>308000</v>
      </c>
      <c r="E953" t="s">
        <v>120</v>
      </c>
      <c r="F953" s="1">
        <v>-3200160.89</v>
      </c>
      <c r="G953" s="1">
        <v>0</v>
      </c>
      <c r="H953" s="1">
        <v>-3200160.89</v>
      </c>
    </row>
    <row r="954" spans="1:8" hidden="1" x14ac:dyDescent="0.3">
      <c r="A954">
        <v>14000</v>
      </c>
      <c r="B954" t="str">
        <f t="shared" si="56"/>
        <v>07040</v>
      </c>
      <c r="C954" t="str">
        <f t="shared" si="57"/>
        <v>CJS5101701</v>
      </c>
      <c r="D954" t="str">
        <f>"4007108"</f>
        <v>4007108</v>
      </c>
      <c r="E954" t="s">
        <v>143</v>
      </c>
      <c r="F954" s="1">
        <v>-15063.81</v>
      </c>
      <c r="G954" s="1">
        <v>0</v>
      </c>
      <c r="H954" s="1">
        <v>-15063.81</v>
      </c>
    </row>
    <row r="955" spans="1:8" hidden="1" x14ac:dyDescent="0.3">
      <c r="A955">
        <v>14000</v>
      </c>
      <c r="B955" t="str">
        <f t="shared" si="56"/>
        <v>07040</v>
      </c>
      <c r="C955" t="str">
        <f t="shared" si="57"/>
        <v>CJS5101701</v>
      </c>
      <c r="D955" t="str">
        <f>"4009070"</f>
        <v>4009070</v>
      </c>
      <c r="E955" t="s">
        <v>141</v>
      </c>
      <c r="F955" s="1">
        <v>-20404.259999999998</v>
      </c>
      <c r="G955" s="1">
        <v>0</v>
      </c>
      <c r="H955" s="1">
        <v>-20404.259999999998</v>
      </c>
    </row>
    <row r="956" spans="1:8" hidden="1" x14ac:dyDescent="0.3">
      <c r="A956">
        <v>14000</v>
      </c>
      <c r="B956" t="str">
        <f t="shared" si="56"/>
        <v>07040</v>
      </c>
      <c r="C956" t="str">
        <f t="shared" si="57"/>
        <v>CJS5101701</v>
      </c>
      <c r="D956" t="str">
        <f>"4009071"</f>
        <v>4009071</v>
      </c>
      <c r="E956" t="s">
        <v>110</v>
      </c>
      <c r="F956" s="1">
        <v>-3792.86</v>
      </c>
      <c r="G956" s="1">
        <v>0</v>
      </c>
      <c r="H956" s="1">
        <v>-3792.86</v>
      </c>
    </row>
    <row r="957" spans="1:8" hidden="1" x14ac:dyDescent="0.3">
      <c r="A957">
        <v>14000</v>
      </c>
      <c r="B957" t="str">
        <f t="shared" si="56"/>
        <v>07040</v>
      </c>
      <c r="C957" t="str">
        <f t="shared" si="57"/>
        <v>CJS5101701</v>
      </c>
      <c r="D957" t="str">
        <f>"4016738"</f>
        <v>4016738</v>
      </c>
      <c r="E957" t="s">
        <v>145</v>
      </c>
      <c r="F957" s="1">
        <v>24197.119999999999</v>
      </c>
      <c r="G957" s="1">
        <v>0</v>
      </c>
      <c r="H957" s="1">
        <v>24197.119999999999</v>
      </c>
    </row>
    <row r="958" spans="1:8" hidden="1" x14ac:dyDescent="0.3">
      <c r="A958">
        <v>14000</v>
      </c>
      <c r="B958" t="str">
        <f t="shared" si="56"/>
        <v>07040</v>
      </c>
      <c r="C958" t="str">
        <f t="shared" si="57"/>
        <v>CJS5101701</v>
      </c>
      <c r="D958" t="str">
        <f>"5011110"</f>
        <v>5011110</v>
      </c>
      <c r="E958" t="s">
        <v>35</v>
      </c>
      <c r="F958" s="1">
        <v>38405.040000000001</v>
      </c>
      <c r="G958" s="1">
        <v>-15485.56</v>
      </c>
      <c r="H958" s="1">
        <v>22919.48</v>
      </c>
    </row>
    <row r="959" spans="1:8" hidden="1" x14ac:dyDescent="0.3">
      <c r="A959">
        <v>14000</v>
      </c>
      <c r="B959" t="str">
        <f t="shared" si="56"/>
        <v>07040</v>
      </c>
      <c r="C959" t="str">
        <f t="shared" si="57"/>
        <v>CJS5101701</v>
      </c>
      <c r="D959" t="str">
        <f>"5011120"</f>
        <v>5011120</v>
      </c>
      <c r="E959" t="s">
        <v>36</v>
      </c>
      <c r="F959" s="1">
        <v>19582.61</v>
      </c>
      <c r="G959" s="1">
        <v>-7950.8</v>
      </c>
      <c r="H959" s="1">
        <v>11631.81</v>
      </c>
    </row>
    <row r="960" spans="1:8" hidden="1" x14ac:dyDescent="0.3">
      <c r="A960">
        <v>14000</v>
      </c>
      <c r="B960" t="str">
        <f t="shared" si="56"/>
        <v>07040</v>
      </c>
      <c r="C960" t="str">
        <f t="shared" si="57"/>
        <v>CJS5101701</v>
      </c>
      <c r="D960" t="str">
        <f>"5011140"</f>
        <v>5011140</v>
      </c>
      <c r="E960" t="s">
        <v>37</v>
      </c>
      <c r="F960" s="1">
        <v>3569.2</v>
      </c>
      <c r="G960" s="1">
        <v>-1435.12</v>
      </c>
      <c r="H960" s="1">
        <v>2134.08</v>
      </c>
    </row>
    <row r="961" spans="1:8" hidden="1" x14ac:dyDescent="0.3">
      <c r="A961">
        <v>14000</v>
      </c>
      <c r="B961" t="str">
        <f t="shared" si="56"/>
        <v>07040</v>
      </c>
      <c r="C961" t="str">
        <f t="shared" si="57"/>
        <v>CJS5101701</v>
      </c>
      <c r="D961" t="str">
        <f>"5011150"</f>
        <v>5011150</v>
      </c>
      <c r="E961" t="s">
        <v>38</v>
      </c>
      <c r="F961" s="1">
        <v>50424.5</v>
      </c>
      <c r="G961" s="1">
        <v>-21300</v>
      </c>
      <c r="H961" s="1">
        <v>29124.5</v>
      </c>
    </row>
    <row r="962" spans="1:8" hidden="1" x14ac:dyDescent="0.3">
      <c r="A962">
        <v>14000</v>
      </c>
      <c r="B962" t="str">
        <f t="shared" si="56"/>
        <v>07040</v>
      </c>
      <c r="C962" t="str">
        <f t="shared" si="57"/>
        <v>CJS5101701</v>
      </c>
      <c r="D962" t="str">
        <f>"5011160"</f>
        <v>5011160</v>
      </c>
      <c r="E962" t="s">
        <v>39</v>
      </c>
      <c r="F962" s="1">
        <v>2996.38</v>
      </c>
      <c r="G962" s="1">
        <v>-1199.5</v>
      </c>
      <c r="H962" s="1">
        <v>1796.88</v>
      </c>
    </row>
    <row r="963" spans="1:8" hidden="1" x14ac:dyDescent="0.3">
      <c r="A963">
        <v>14000</v>
      </c>
      <c r="B963" t="str">
        <f t="shared" si="56"/>
        <v>07040</v>
      </c>
      <c r="C963" t="str">
        <f t="shared" si="57"/>
        <v>CJS5101701</v>
      </c>
      <c r="D963" t="str">
        <f>"5011170"</f>
        <v>5011170</v>
      </c>
      <c r="E963" t="s">
        <v>40</v>
      </c>
      <c r="F963" s="1">
        <v>1628.95</v>
      </c>
      <c r="G963" s="1">
        <v>-653.33000000000004</v>
      </c>
      <c r="H963" s="1">
        <v>975.62</v>
      </c>
    </row>
    <row r="964" spans="1:8" hidden="1" x14ac:dyDescent="0.3">
      <c r="A964">
        <v>14000</v>
      </c>
      <c r="B964" t="str">
        <f t="shared" si="56"/>
        <v>07040</v>
      </c>
      <c r="C964" t="str">
        <f t="shared" si="57"/>
        <v>CJS5101701</v>
      </c>
      <c r="D964" t="str">
        <f>"5011230"</f>
        <v>5011230</v>
      </c>
      <c r="E964" t="s">
        <v>43</v>
      </c>
      <c r="F964" s="1">
        <v>268925.61</v>
      </c>
      <c r="G964" s="1">
        <v>-107092.12</v>
      </c>
      <c r="H964" s="1">
        <v>161833.49</v>
      </c>
    </row>
    <row r="965" spans="1:8" hidden="1" x14ac:dyDescent="0.3">
      <c r="A965">
        <v>14000</v>
      </c>
      <c r="B965" t="str">
        <f t="shared" si="56"/>
        <v>07040</v>
      </c>
      <c r="C965" t="str">
        <f t="shared" si="57"/>
        <v>CJS5101701</v>
      </c>
      <c r="D965" t="str">
        <f>"5011310"</f>
        <v>5011310</v>
      </c>
      <c r="E965" t="s">
        <v>45</v>
      </c>
      <c r="F965" s="1">
        <v>3000</v>
      </c>
      <c r="G965" s="1">
        <v>-3000</v>
      </c>
      <c r="H965" s="1">
        <v>0</v>
      </c>
    </row>
    <row r="966" spans="1:8" hidden="1" x14ac:dyDescent="0.3">
      <c r="A966">
        <v>14000</v>
      </c>
      <c r="B966" t="str">
        <f t="shared" si="56"/>
        <v>07040</v>
      </c>
      <c r="C966" t="str">
        <f t="shared" si="57"/>
        <v>CJS5101701</v>
      </c>
      <c r="D966" t="str">
        <f>"5011380"</f>
        <v>5011380</v>
      </c>
      <c r="E966" t="s">
        <v>46</v>
      </c>
      <c r="F966" s="1">
        <v>990</v>
      </c>
      <c r="G966" s="1">
        <v>-340</v>
      </c>
      <c r="H966" s="1">
        <v>650</v>
      </c>
    </row>
    <row r="967" spans="1:8" hidden="1" x14ac:dyDescent="0.3">
      <c r="A967">
        <v>14000</v>
      </c>
      <c r="B967" t="str">
        <f t="shared" si="56"/>
        <v>07040</v>
      </c>
      <c r="C967" t="str">
        <f t="shared" si="57"/>
        <v>CJS5101701</v>
      </c>
      <c r="D967" t="str">
        <f>"5011660"</f>
        <v>5011660</v>
      </c>
      <c r="E967" t="s">
        <v>50</v>
      </c>
      <c r="F967" s="1">
        <v>0</v>
      </c>
      <c r="G967" s="1">
        <v>0</v>
      </c>
      <c r="H967" s="1">
        <v>0</v>
      </c>
    </row>
    <row r="968" spans="1:8" hidden="1" x14ac:dyDescent="0.3">
      <c r="A968">
        <v>14000</v>
      </c>
      <c r="B968" t="str">
        <f t="shared" si="56"/>
        <v>07040</v>
      </c>
      <c r="C968" t="str">
        <f t="shared" si="57"/>
        <v>CJS5101701</v>
      </c>
      <c r="D968" t="str">
        <f>"5012150"</f>
        <v>5012150</v>
      </c>
      <c r="E968" t="s">
        <v>54</v>
      </c>
      <c r="F968" s="1">
        <v>20.89</v>
      </c>
      <c r="G968" s="1">
        <v>0</v>
      </c>
      <c r="H968" s="1">
        <v>20.89</v>
      </c>
    </row>
    <row r="969" spans="1:8" hidden="1" x14ac:dyDescent="0.3">
      <c r="A969">
        <v>14000</v>
      </c>
      <c r="B969" t="str">
        <f t="shared" si="56"/>
        <v>07040</v>
      </c>
      <c r="C969" t="str">
        <f t="shared" si="57"/>
        <v>CJS5101701</v>
      </c>
      <c r="D969" t="str">
        <f>"5012160"</f>
        <v>5012160</v>
      </c>
      <c r="E969" t="s">
        <v>55</v>
      </c>
      <c r="F969" s="1">
        <v>491.62</v>
      </c>
      <c r="G969" s="1">
        <v>0</v>
      </c>
      <c r="H969" s="1">
        <v>491.62</v>
      </c>
    </row>
    <row r="970" spans="1:8" hidden="1" x14ac:dyDescent="0.3">
      <c r="A970">
        <v>14000</v>
      </c>
      <c r="B970" t="str">
        <f t="shared" si="56"/>
        <v>07040</v>
      </c>
      <c r="C970" t="str">
        <f t="shared" si="57"/>
        <v>CJS5101701</v>
      </c>
      <c r="D970" t="str">
        <f>"5012170"</f>
        <v>5012170</v>
      </c>
      <c r="E970" t="s">
        <v>56</v>
      </c>
      <c r="F970" s="1">
        <v>0</v>
      </c>
      <c r="G970" s="1">
        <v>0</v>
      </c>
      <c r="H970" s="1">
        <v>0</v>
      </c>
    </row>
    <row r="971" spans="1:8" hidden="1" x14ac:dyDescent="0.3">
      <c r="A971">
        <v>14000</v>
      </c>
      <c r="B971" t="str">
        <f t="shared" si="56"/>
        <v>07040</v>
      </c>
      <c r="C971" t="str">
        <f t="shared" si="57"/>
        <v>CJS5101701</v>
      </c>
      <c r="D971" t="str">
        <f>"5012220"</f>
        <v>5012220</v>
      </c>
      <c r="E971" t="s">
        <v>59</v>
      </c>
      <c r="F971" s="1">
        <v>14.31</v>
      </c>
      <c r="G971" s="1">
        <v>0</v>
      </c>
      <c r="H971" s="1">
        <v>14.31</v>
      </c>
    </row>
    <row r="972" spans="1:8" hidden="1" x14ac:dyDescent="0.3">
      <c r="A972">
        <v>14000</v>
      </c>
      <c r="B972" t="str">
        <f t="shared" si="56"/>
        <v>07040</v>
      </c>
      <c r="C972" t="str">
        <f t="shared" si="57"/>
        <v>CJS5101701</v>
      </c>
      <c r="D972" t="str">
        <f>"5012440"</f>
        <v>5012440</v>
      </c>
      <c r="E972" t="s">
        <v>62</v>
      </c>
      <c r="F972" s="1">
        <v>1474.37</v>
      </c>
      <c r="G972" s="1">
        <v>0</v>
      </c>
      <c r="H972" s="1">
        <v>1474.37</v>
      </c>
    </row>
    <row r="973" spans="1:8" hidden="1" x14ac:dyDescent="0.3">
      <c r="A973">
        <v>14000</v>
      </c>
      <c r="B973" t="str">
        <f t="shared" si="56"/>
        <v>07040</v>
      </c>
      <c r="C973" t="str">
        <f t="shared" si="57"/>
        <v>CJS5101701</v>
      </c>
      <c r="D973" t="str">
        <f>"5012520"</f>
        <v>5012520</v>
      </c>
      <c r="E973" t="s">
        <v>63</v>
      </c>
      <c r="F973" s="1">
        <v>46.31</v>
      </c>
      <c r="G973" s="1">
        <v>0</v>
      </c>
      <c r="H973" s="1">
        <v>46.31</v>
      </c>
    </row>
    <row r="974" spans="1:8" hidden="1" x14ac:dyDescent="0.3">
      <c r="A974">
        <v>14000</v>
      </c>
      <c r="B974" t="str">
        <f t="shared" si="56"/>
        <v>07040</v>
      </c>
      <c r="C974" t="str">
        <f t="shared" si="57"/>
        <v>CJS5101701</v>
      </c>
      <c r="D974" t="str">
        <f>"5013120"</f>
        <v>5013120</v>
      </c>
      <c r="E974" t="s">
        <v>80</v>
      </c>
      <c r="F974" s="1">
        <v>242.75</v>
      </c>
      <c r="G974" s="1">
        <v>0</v>
      </c>
      <c r="H974" s="1">
        <v>242.75</v>
      </c>
    </row>
    <row r="975" spans="1:8" hidden="1" x14ac:dyDescent="0.3">
      <c r="A975">
        <v>14000</v>
      </c>
      <c r="B975" t="str">
        <f t="shared" si="56"/>
        <v>07040</v>
      </c>
      <c r="C975" t="str">
        <f t="shared" si="57"/>
        <v>CJS5101701</v>
      </c>
      <c r="D975" t="str">
        <f>"5013650"</f>
        <v>5013650</v>
      </c>
      <c r="E975" t="s">
        <v>83</v>
      </c>
      <c r="F975" s="1">
        <v>1.83</v>
      </c>
      <c r="G975" s="1">
        <v>0</v>
      </c>
      <c r="H975" s="1">
        <v>1.83</v>
      </c>
    </row>
    <row r="976" spans="1:8" hidden="1" x14ac:dyDescent="0.3">
      <c r="A976">
        <v>14000</v>
      </c>
      <c r="B976" t="str">
        <f t="shared" si="56"/>
        <v>07040</v>
      </c>
      <c r="C976" t="str">
        <f t="shared" si="57"/>
        <v>CJS5101701</v>
      </c>
      <c r="D976" t="str">
        <f>"5014510"</f>
        <v>5014510</v>
      </c>
      <c r="E976" t="s">
        <v>88</v>
      </c>
      <c r="F976" s="1">
        <v>1053383.5900000001</v>
      </c>
      <c r="G976" s="1">
        <v>0</v>
      </c>
      <c r="H976" s="1">
        <v>1053383.5900000001</v>
      </c>
    </row>
    <row r="977" spans="1:8" hidden="1" x14ac:dyDescent="0.3">
      <c r="A977">
        <v>14000</v>
      </c>
      <c r="B977" t="str">
        <f t="shared" ref="B977:B1008" si="58">"07040"</f>
        <v>07040</v>
      </c>
      <c r="C977" t="str">
        <f t="shared" si="57"/>
        <v>CJS5101701</v>
      </c>
      <c r="D977" t="str">
        <f>"5014520"</f>
        <v>5014520</v>
      </c>
      <c r="E977" t="s">
        <v>111</v>
      </c>
      <c r="F977" s="1">
        <v>28245</v>
      </c>
      <c r="G977" s="1">
        <v>0</v>
      </c>
      <c r="H977" s="1">
        <v>28245</v>
      </c>
    </row>
    <row r="978" spans="1:8" hidden="1" x14ac:dyDescent="0.3">
      <c r="A978">
        <v>14000</v>
      </c>
      <c r="B978" t="str">
        <f t="shared" si="58"/>
        <v>07040</v>
      </c>
      <c r="C978" t="str">
        <f t="shared" si="57"/>
        <v>CJS5101701</v>
      </c>
      <c r="D978" t="str">
        <f>"5014810"</f>
        <v>5014810</v>
      </c>
      <c r="E978" t="s">
        <v>146</v>
      </c>
      <c r="F978" s="1">
        <v>3792.86</v>
      </c>
      <c r="G978" s="1">
        <v>0</v>
      </c>
      <c r="H978" s="1">
        <v>3792.86</v>
      </c>
    </row>
    <row r="979" spans="1:8" hidden="1" x14ac:dyDescent="0.3">
      <c r="A979">
        <v>14000</v>
      </c>
      <c r="B979" t="str">
        <f t="shared" si="58"/>
        <v>07040</v>
      </c>
      <c r="C979" t="str">
        <f t="shared" si="57"/>
        <v>CJS5101701</v>
      </c>
      <c r="D979" t="str">
        <f>"5014820"</f>
        <v>5014820</v>
      </c>
      <c r="E979" t="s">
        <v>147</v>
      </c>
      <c r="F979" s="1">
        <v>20404.259999999998</v>
      </c>
      <c r="G979" s="1">
        <v>0</v>
      </c>
      <c r="H979" s="1">
        <v>20404.259999999998</v>
      </c>
    </row>
    <row r="980" spans="1:8" hidden="1" x14ac:dyDescent="0.3">
      <c r="A980">
        <v>14000</v>
      </c>
      <c r="B980" t="str">
        <f t="shared" si="58"/>
        <v>07040</v>
      </c>
      <c r="C980" t="str">
        <f t="shared" si="57"/>
        <v>CJS5101701</v>
      </c>
      <c r="D980" t="str">
        <f>"5015380"</f>
        <v>5015380</v>
      </c>
      <c r="E980" t="s">
        <v>91</v>
      </c>
      <c r="F980" s="1">
        <v>3463.27</v>
      </c>
      <c r="G980" s="1">
        <v>0</v>
      </c>
      <c r="H980" s="1">
        <v>3463.27</v>
      </c>
    </row>
    <row r="981" spans="1:8" hidden="1" x14ac:dyDescent="0.3">
      <c r="A981">
        <v>14000</v>
      </c>
      <c r="B981" t="str">
        <f t="shared" si="58"/>
        <v>07040</v>
      </c>
      <c r="C981" t="str">
        <f t="shared" si="57"/>
        <v>CJS5101701</v>
      </c>
      <c r="D981" t="str">
        <f>"5015410"</f>
        <v>5015410</v>
      </c>
      <c r="E981" t="s">
        <v>93</v>
      </c>
      <c r="F981" s="1">
        <v>8663.2099999999991</v>
      </c>
      <c r="G981" s="1">
        <v>0</v>
      </c>
      <c r="H981" s="1">
        <v>8663.2099999999991</v>
      </c>
    </row>
    <row r="982" spans="1:8" hidden="1" x14ac:dyDescent="0.3">
      <c r="A982">
        <v>14000</v>
      </c>
      <c r="B982" t="str">
        <f t="shared" si="58"/>
        <v>07040</v>
      </c>
      <c r="C982" t="str">
        <f t="shared" si="57"/>
        <v>CJS5101701</v>
      </c>
      <c r="D982" t="str">
        <f>"5022180"</f>
        <v>5022180</v>
      </c>
      <c r="E982" t="s">
        <v>100</v>
      </c>
      <c r="F982" s="1">
        <v>14600</v>
      </c>
      <c r="G982" s="1">
        <v>0</v>
      </c>
      <c r="H982" s="1">
        <v>14600</v>
      </c>
    </row>
    <row r="983" spans="1:8" hidden="1" x14ac:dyDescent="0.3">
      <c r="A983">
        <v>14000</v>
      </c>
      <c r="B983" t="str">
        <f t="shared" si="58"/>
        <v>07040</v>
      </c>
      <c r="C983" t="str">
        <f t="shared" si="57"/>
        <v>CJS5101701</v>
      </c>
      <c r="D983" t="str">
        <f>"5022240"</f>
        <v>5022240</v>
      </c>
      <c r="E983" t="s">
        <v>101</v>
      </c>
      <c r="F983" s="1">
        <v>68.790000000000006</v>
      </c>
      <c r="G983" s="1">
        <v>0</v>
      </c>
      <c r="H983" s="1">
        <v>68.790000000000006</v>
      </c>
    </row>
    <row r="984" spans="1:8" hidden="1" x14ac:dyDescent="0.3">
      <c r="A984">
        <v>14000</v>
      </c>
      <c r="B984" t="str">
        <f t="shared" si="58"/>
        <v>07040</v>
      </c>
      <c r="C984" t="str">
        <f t="shared" si="57"/>
        <v>CJS5101701</v>
      </c>
      <c r="D984" t="str">
        <f>"5022320"</f>
        <v>5022320</v>
      </c>
      <c r="E984" t="s">
        <v>103</v>
      </c>
      <c r="F984" s="1">
        <v>0</v>
      </c>
      <c r="G984" s="1">
        <v>0</v>
      </c>
      <c r="H984" s="1">
        <v>0</v>
      </c>
    </row>
    <row r="985" spans="1:8" hidden="1" x14ac:dyDescent="0.3">
      <c r="A985">
        <v>14000</v>
      </c>
      <c r="B985" t="str">
        <f t="shared" si="58"/>
        <v>07040</v>
      </c>
      <c r="C985" t="str">
        <f t="shared" si="57"/>
        <v>CJS5101701</v>
      </c>
      <c r="D985" t="str">
        <f>"609660"</f>
        <v>609660</v>
      </c>
      <c r="E985" t="s">
        <v>142</v>
      </c>
      <c r="F985" s="1">
        <v>8253.86</v>
      </c>
      <c r="G985" s="1">
        <v>0</v>
      </c>
      <c r="H985" s="1">
        <v>8253.86</v>
      </c>
    </row>
    <row r="986" spans="1:8" hidden="1" x14ac:dyDescent="0.3">
      <c r="A986">
        <v>14000</v>
      </c>
      <c r="B986" t="str">
        <f t="shared" si="58"/>
        <v>07040</v>
      </c>
      <c r="C986" t="str">
        <f t="shared" si="57"/>
        <v>CJS5101701</v>
      </c>
      <c r="D986" t="str">
        <f>"609820"</f>
        <v>609820</v>
      </c>
      <c r="E986" t="s">
        <v>131</v>
      </c>
      <c r="F986" s="1">
        <v>-839.36</v>
      </c>
      <c r="G986" s="1">
        <v>0</v>
      </c>
      <c r="H986" s="1">
        <v>-839.36</v>
      </c>
    </row>
    <row r="987" spans="1:8" hidden="1" x14ac:dyDescent="0.3">
      <c r="A987">
        <v>14000</v>
      </c>
      <c r="B987" t="str">
        <f t="shared" si="58"/>
        <v>07040</v>
      </c>
      <c r="C987" t="str">
        <f t="shared" si="57"/>
        <v>CJS5101701</v>
      </c>
      <c r="D987" t="str">
        <f>"609930"</f>
        <v>609930</v>
      </c>
      <c r="E987" t="s">
        <v>148</v>
      </c>
      <c r="F987" s="1">
        <v>82357.5</v>
      </c>
      <c r="G987" s="1">
        <v>0</v>
      </c>
      <c r="H987" s="1">
        <v>82357.5</v>
      </c>
    </row>
    <row r="988" spans="1:8" hidden="1" x14ac:dyDescent="0.3">
      <c r="A988">
        <v>14000</v>
      </c>
      <c r="B988" t="str">
        <f t="shared" si="58"/>
        <v>07040</v>
      </c>
      <c r="C988" t="str">
        <f>"CJS5101704"</f>
        <v>CJS5101704</v>
      </c>
      <c r="D988" t="str">
        <f>"101010"</f>
        <v>101010</v>
      </c>
      <c r="E988" t="s">
        <v>27</v>
      </c>
      <c r="F988" s="1">
        <v>0</v>
      </c>
      <c r="G988" s="1">
        <v>0</v>
      </c>
      <c r="H988" s="1">
        <v>0</v>
      </c>
    </row>
    <row r="989" spans="1:8" hidden="1" x14ac:dyDescent="0.3">
      <c r="A989">
        <v>14000</v>
      </c>
      <c r="B989" t="str">
        <f t="shared" si="58"/>
        <v>07040</v>
      </c>
      <c r="C989" t="str">
        <f>"CJS5101704"</f>
        <v>CJS5101704</v>
      </c>
      <c r="D989" t="str">
        <f>"308000"</f>
        <v>308000</v>
      </c>
      <c r="E989" t="s">
        <v>120</v>
      </c>
      <c r="F989" s="1">
        <v>-0.71</v>
      </c>
      <c r="G989" s="1">
        <v>0</v>
      </c>
      <c r="H989" s="1">
        <v>-0.71</v>
      </c>
    </row>
    <row r="990" spans="1:8" hidden="1" x14ac:dyDescent="0.3">
      <c r="A990">
        <v>14000</v>
      </c>
      <c r="B990" t="str">
        <f t="shared" si="58"/>
        <v>07040</v>
      </c>
      <c r="C990" t="str">
        <f>"CJS5101704"</f>
        <v>CJS5101704</v>
      </c>
      <c r="D990" t="str">
        <f>"609830"</f>
        <v>609830</v>
      </c>
      <c r="E990" t="s">
        <v>134</v>
      </c>
      <c r="F990" s="1">
        <v>0.71</v>
      </c>
      <c r="G990" s="1">
        <v>0</v>
      </c>
      <c r="H990" s="1">
        <v>0.71</v>
      </c>
    </row>
    <row r="991" spans="1:8" hidden="1" x14ac:dyDescent="0.3">
      <c r="A991">
        <v>14000</v>
      </c>
      <c r="B991" t="str">
        <f t="shared" si="58"/>
        <v>07040</v>
      </c>
      <c r="C991" t="str">
        <f>"CJS5101708"</f>
        <v>CJS5101708</v>
      </c>
      <c r="D991" t="str">
        <f>"101010"</f>
        <v>101010</v>
      </c>
      <c r="E991" t="s">
        <v>27</v>
      </c>
      <c r="F991" s="1">
        <v>-89920.21</v>
      </c>
      <c r="G991" s="1">
        <v>0</v>
      </c>
      <c r="H991" s="1">
        <v>-89920.21</v>
      </c>
    </row>
    <row r="992" spans="1:8" hidden="1" x14ac:dyDescent="0.3">
      <c r="A992">
        <v>14000</v>
      </c>
      <c r="B992" t="str">
        <f t="shared" si="58"/>
        <v>07040</v>
      </c>
      <c r="C992" t="str">
        <f>"CJS5101708"</f>
        <v>CJS5101708</v>
      </c>
      <c r="D992" t="str">
        <f>"308000"</f>
        <v>308000</v>
      </c>
      <c r="E992" t="s">
        <v>120</v>
      </c>
      <c r="F992" s="1">
        <v>89986.32</v>
      </c>
      <c r="G992" s="1">
        <v>0</v>
      </c>
      <c r="H992" s="1">
        <v>89986.32</v>
      </c>
    </row>
    <row r="993" spans="1:8" hidden="1" x14ac:dyDescent="0.3">
      <c r="A993">
        <v>14000</v>
      </c>
      <c r="B993" t="str">
        <f t="shared" si="58"/>
        <v>07040</v>
      </c>
      <c r="C993" t="str">
        <f>"CJS5101708"</f>
        <v>CJS5101708</v>
      </c>
      <c r="D993" t="str">
        <f>"5014510"</f>
        <v>5014510</v>
      </c>
      <c r="E993" t="s">
        <v>88</v>
      </c>
      <c r="F993" s="1">
        <v>-66.11</v>
      </c>
      <c r="G993" s="1">
        <v>0</v>
      </c>
      <c r="H993" s="1">
        <v>-66.11</v>
      </c>
    </row>
    <row r="994" spans="1:8" hidden="1" x14ac:dyDescent="0.3">
      <c r="A994">
        <v>14000</v>
      </c>
      <c r="B994" t="str">
        <f t="shared" si="58"/>
        <v>07040</v>
      </c>
      <c r="C994" t="str">
        <f>"CJS51100"</f>
        <v>CJS51100</v>
      </c>
      <c r="D994" t="str">
        <f>"101010"</f>
        <v>101010</v>
      </c>
      <c r="E994" t="s">
        <v>27</v>
      </c>
      <c r="F994" s="1">
        <v>0</v>
      </c>
      <c r="G994" s="1">
        <v>0</v>
      </c>
      <c r="H994" s="1">
        <v>0</v>
      </c>
    </row>
    <row r="995" spans="1:8" hidden="1" x14ac:dyDescent="0.3">
      <c r="A995">
        <v>14000</v>
      </c>
      <c r="B995" t="str">
        <f t="shared" si="58"/>
        <v>07040</v>
      </c>
      <c r="C995" t="str">
        <f>"CJS51100"</f>
        <v>CJS51100</v>
      </c>
      <c r="D995" t="str">
        <f>"308000"</f>
        <v>308000</v>
      </c>
      <c r="E995" t="s">
        <v>120</v>
      </c>
      <c r="F995" s="1">
        <v>0</v>
      </c>
      <c r="G995" s="1">
        <v>0</v>
      </c>
      <c r="H995" s="1">
        <v>0</v>
      </c>
    </row>
    <row r="996" spans="1:8" hidden="1" x14ac:dyDescent="0.3">
      <c r="A996">
        <v>14000</v>
      </c>
      <c r="B996" t="str">
        <f t="shared" si="58"/>
        <v>07040</v>
      </c>
      <c r="C996" t="str">
        <f>"CJS61000"</f>
        <v>CJS61000</v>
      </c>
      <c r="D996" t="str">
        <f>"101010"</f>
        <v>101010</v>
      </c>
      <c r="E996" t="s">
        <v>27</v>
      </c>
      <c r="F996" s="1">
        <v>0</v>
      </c>
      <c r="G996" s="1">
        <v>0</v>
      </c>
      <c r="H996" s="1">
        <v>0</v>
      </c>
    </row>
    <row r="997" spans="1:8" hidden="1" x14ac:dyDescent="0.3">
      <c r="A997">
        <v>14000</v>
      </c>
      <c r="B997" t="str">
        <f t="shared" si="58"/>
        <v>07040</v>
      </c>
      <c r="C997" t="str">
        <f>"CJS61000"</f>
        <v>CJS61000</v>
      </c>
      <c r="D997" t="str">
        <f>"205025"</f>
        <v>205025</v>
      </c>
      <c r="E997" t="s">
        <v>29</v>
      </c>
      <c r="F997" s="1">
        <v>0</v>
      </c>
      <c r="G997" s="1">
        <v>0</v>
      </c>
      <c r="H997" s="1">
        <v>0</v>
      </c>
    </row>
    <row r="998" spans="1:8" hidden="1" x14ac:dyDescent="0.3">
      <c r="A998">
        <v>14000</v>
      </c>
      <c r="B998" t="str">
        <f t="shared" si="58"/>
        <v>07040</v>
      </c>
      <c r="C998" t="str">
        <f>"CJS61000"</f>
        <v>CJS61000</v>
      </c>
      <c r="D998" t="str">
        <f>"308000"</f>
        <v>308000</v>
      </c>
      <c r="E998" t="s">
        <v>120</v>
      </c>
      <c r="F998" s="1">
        <v>-2402.0300000000002</v>
      </c>
      <c r="G998" s="1">
        <v>0</v>
      </c>
      <c r="H998" s="1">
        <v>-2402.0300000000002</v>
      </c>
    </row>
    <row r="999" spans="1:8" hidden="1" x14ac:dyDescent="0.3">
      <c r="A999">
        <v>14000</v>
      </c>
      <c r="B999" t="str">
        <f t="shared" si="58"/>
        <v>07040</v>
      </c>
      <c r="C999" t="str">
        <f>"CJS61000"</f>
        <v>CJS61000</v>
      </c>
      <c r="D999" t="str">
        <f>"4016738"</f>
        <v>4016738</v>
      </c>
      <c r="E999" t="s">
        <v>145</v>
      </c>
      <c r="F999" s="1">
        <v>2402.0300000000002</v>
      </c>
      <c r="G999" s="1">
        <v>0</v>
      </c>
      <c r="H999" s="1">
        <v>2402.0300000000002</v>
      </c>
    </row>
    <row r="1000" spans="1:8" hidden="1" x14ac:dyDescent="0.3">
      <c r="A1000">
        <v>14000</v>
      </c>
      <c r="B1000" t="str">
        <f t="shared" si="58"/>
        <v>07040</v>
      </c>
      <c r="C1000" t="str">
        <f>"CJS61001"</f>
        <v>CJS61001</v>
      </c>
      <c r="D1000" t="str">
        <f>"308000"</f>
        <v>308000</v>
      </c>
      <c r="E1000" t="s">
        <v>120</v>
      </c>
      <c r="F1000" s="1">
        <v>0</v>
      </c>
      <c r="G1000" s="1">
        <v>0</v>
      </c>
      <c r="H1000" s="1">
        <v>0</v>
      </c>
    </row>
    <row r="1001" spans="1:8" hidden="1" x14ac:dyDescent="0.3">
      <c r="A1001">
        <v>14000</v>
      </c>
      <c r="B1001" t="str">
        <f t="shared" si="58"/>
        <v>07040</v>
      </c>
      <c r="C1001" t="str">
        <f>"CJS61002"</f>
        <v>CJS61002</v>
      </c>
      <c r="D1001" t="str">
        <f>"101010"</f>
        <v>101010</v>
      </c>
      <c r="E1001" t="s">
        <v>27</v>
      </c>
      <c r="F1001" s="1">
        <v>0</v>
      </c>
      <c r="G1001" s="1">
        <v>0</v>
      </c>
      <c r="H1001" s="1">
        <v>0</v>
      </c>
    </row>
    <row r="1002" spans="1:8" hidden="1" x14ac:dyDescent="0.3">
      <c r="A1002">
        <v>14000</v>
      </c>
      <c r="B1002" t="str">
        <f t="shared" si="58"/>
        <v>07040</v>
      </c>
      <c r="C1002" t="str">
        <f>"CJS61002"</f>
        <v>CJS61002</v>
      </c>
      <c r="D1002" t="str">
        <f>"205025"</f>
        <v>205025</v>
      </c>
      <c r="E1002" t="s">
        <v>29</v>
      </c>
      <c r="F1002" s="1">
        <v>0</v>
      </c>
      <c r="G1002" s="1">
        <v>0</v>
      </c>
      <c r="H1002" s="1">
        <v>0</v>
      </c>
    </row>
    <row r="1003" spans="1:8" hidden="1" x14ac:dyDescent="0.3">
      <c r="A1003">
        <v>14000</v>
      </c>
      <c r="B1003" t="str">
        <f t="shared" si="58"/>
        <v>07040</v>
      </c>
      <c r="C1003" t="str">
        <f>"CJS61002"</f>
        <v>CJS61002</v>
      </c>
      <c r="D1003" t="str">
        <f>"308000"</f>
        <v>308000</v>
      </c>
      <c r="E1003" t="s">
        <v>120</v>
      </c>
      <c r="F1003" s="1">
        <v>-0.94</v>
      </c>
      <c r="G1003" s="1">
        <v>0</v>
      </c>
      <c r="H1003" s="1">
        <v>-0.94</v>
      </c>
    </row>
    <row r="1004" spans="1:8" hidden="1" x14ac:dyDescent="0.3">
      <c r="A1004">
        <v>14000</v>
      </c>
      <c r="B1004" t="str">
        <f t="shared" si="58"/>
        <v>07040</v>
      </c>
      <c r="C1004" t="str">
        <f>"CJS61002"</f>
        <v>CJS61002</v>
      </c>
      <c r="D1004" t="str">
        <f>"4016738"</f>
        <v>4016738</v>
      </c>
      <c r="E1004" t="s">
        <v>145</v>
      </c>
      <c r="F1004" s="1">
        <v>0.94</v>
      </c>
      <c r="G1004" s="1">
        <v>0</v>
      </c>
      <c r="H1004" s="1">
        <v>0.94</v>
      </c>
    </row>
    <row r="1005" spans="1:8" hidden="1" x14ac:dyDescent="0.3">
      <c r="A1005">
        <v>14000</v>
      </c>
      <c r="B1005" t="str">
        <f t="shared" si="58"/>
        <v>07040</v>
      </c>
      <c r="C1005" t="str">
        <f>"CJS61004"</f>
        <v>CJS61004</v>
      </c>
      <c r="D1005" t="str">
        <f>"101010"</f>
        <v>101010</v>
      </c>
      <c r="E1005" t="s">
        <v>27</v>
      </c>
      <c r="F1005" s="1">
        <v>0</v>
      </c>
      <c r="G1005" s="1">
        <v>0</v>
      </c>
      <c r="H1005" s="1">
        <v>0</v>
      </c>
    </row>
    <row r="1006" spans="1:8" hidden="1" x14ac:dyDescent="0.3">
      <c r="A1006">
        <v>14000</v>
      </c>
      <c r="B1006" t="str">
        <f t="shared" si="58"/>
        <v>07040</v>
      </c>
      <c r="C1006" t="str">
        <f>"CJS61004"</f>
        <v>CJS61004</v>
      </c>
      <c r="D1006" t="str">
        <f>"205025"</f>
        <v>205025</v>
      </c>
      <c r="E1006" t="s">
        <v>29</v>
      </c>
      <c r="F1006" s="1">
        <v>0</v>
      </c>
      <c r="G1006" s="1">
        <v>0</v>
      </c>
      <c r="H1006" s="1">
        <v>0</v>
      </c>
    </row>
    <row r="1007" spans="1:8" hidden="1" x14ac:dyDescent="0.3">
      <c r="A1007">
        <v>14000</v>
      </c>
      <c r="B1007" t="str">
        <f t="shared" si="58"/>
        <v>07040</v>
      </c>
      <c r="C1007" t="str">
        <f>"CJS61004"</f>
        <v>CJS61004</v>
      </c>
      <c r="D1007" t="str">
        <f>"308000"</f>
        <v>308000</v>
      </c>
      <c r="E1007" t="s">
        <v>120</v>
      </c>
      <c r="F1007" s="1">
        <v>-100.01</v>
      </c>
      <c r="G1007" s="1">
        <v>0</v>
      </c>
      <c r="H1007" s="1">
        <v>-100.01</v>
      </c>
    </row>
    <row r="1008" spans="1:8" hidden="1" x14ac:dyDescent="0.3">
      <c r="A1008">
        <v>14000</v>
      </c>
      <c r="B1008" t="str">
        <f t="shared" si="58"/>
        <v>07040</v>
      </c>
      <c r="C1008" t="str">
        <f>"CJS61004"</f>
        <v>CJS61004</v>
      </c>
      <c r="D1008" t="str">
        <f>"4016738"</f>
        <v>4016738</v>
      </c>
      <c r="E1008" t="s">
        <v>145</v>
      </c>
      <c r="F1008" s="1">
        <v>100.01</v>
      </c>
      <c r="G1008" s="1">
        <v>0</v>
      </c>
      <c r="H1008" s="1">
        <v>100.01</v>
      </c>
    </row>
    <row r="1009" spans="1:8" hidden="1" x14ac:dyDescent="0.3">
      <c r="A1009">
        <v>14000</v>
      </c>
      <c r="B1009" t="str">
        <f t="shared" ref="B1009:B1040" si="59">"07040"</f>
        <v>07040</v>
      </c>
      <c r="C1009" t="str">
        <f>"CJS61009"</f>
        <v>CJS61009</v>
      </c>
      <c r="D1009" t="str">
        <f>"101010"</f>
        <v>101010</v>
      </c>
      <c r="E1009" t="s">
        <v>27</v>
      </c>
      <c r="F1009" s="1">
        <v>0</v>
      </c>
      <c r="G1009" s="1">
        <v>0</v>
      </c>
      <c r="H1009" s="1">
        <v>0</v>
      </c>
    </row>
    <row r="1010" spans="1:8" hidden="1" x14ac:dyDescent="0.3">
      <c r="A1010">
        <v>14000</v>
      </c>
      <c r="B1010" t="str">
        <f t="shared" si="59"/>
        <v>07040</v>
      </c>
      <c r="C1010" t="str">
        <f>"CJS61010"</f>
        <v>CJS61010</v>
      </c>
      <c r="D1010" t="str">
        <f>"101010"</f>
        <v>101010</v>
      </c>
      <c r="E1010" t="s">
        <v>27</v>
      </c>
      <c r="F1010" s="1">
        <v>0</v>
      </c>
      <c r="G1010" s="1">
        <v>0</v>
      </c>
      <c r="H1010" s="1">
        <v>0</v>
      </c>
    </row>
    <row r="1011" spans="1:8" hidden="1" x14ac:dyDescent="0.3">
      <c r="A1011">
        <v>14000</v>
      </c>
      <c r="B1011" t="str">
        <f t="shared" si="59"/>
        <v>07040</v>
      </c>
      <c r="C1011" t="str">
        <f>"CJS61010"</f>
        <v>CJS61010</v>
      </c>
      <c r="D1011" t="str">
        <f>"205025"</f>
        <v>205025</v>
      </c>
      <c r="E1011" t="s">
        <v>29</v>
      </c>
      <c r="F1011" s="1">
        <v>0</v>
      </c>
      <c r="G1011" s="1">
        <v>0</v>
      </c>
      <c r="H1011" s="1">
        <v>0</v>
      </c>
    </row>
    <row r="1012" spans="1:8" hidden="1" x14ac:dyDescent="0.3">
      <c r="A1012">
        <v>14000</v>
      </c>
      <c r="B1012" t="str">
        <f t="shared" si="59"/>
        <v>07040</v>
      </c>
      <c r="C1012" t="str">
        <f>"CJS61010"</f>
        <v>CJS61010</v>
      </c>
      <c r="D1012" t="str">
        <f>"308000"</f>
        <v>308000</v>
      </c>
      <c r="E1012" t="s">
        <v>120</v>
      </c>
      <c r="F1012" s="1">
        <v>-211.19</v>
      </c>
      <c r="G1012" s="1">
        <v>0</v>
      </c>
      <c r="H1012" s="1">
        <v>-211.19</v>
      </c>
    </row>
    <row r="1013" spans="1:8" hidden="1" x14ac:dyDescent="0.3">
      <c r="A1013">
        <v>14000</v>
      </c>
      <c r="B1013" t="str">
        <f t="shared" si="59"/>
        <v>07040</v>
      </c>
      <c r="C1013" t="str">
        <f>"CJS61010"</f>
        <v>CJS61010</v>
      </c>
      <c r="D1013" t="str">
        <f>"4016738"</f>
        <v>4016738</v>
      </c>
      <c r="E1013" t="s">
        <v>145</v>
      </c>
      <c r="F1013" s="1">
        <v>211.19</v>
      </c>
      <c r="G1013" s="1">
        <v>0</v>
      </c>
      <c r="H1013" s="1">
        <v>211.19</v>
      </c>
    </row>
    <row r="1014" spans="1:8" hidden="1" x14ac:dyDescent="0.3">
      <c r="A1014">
        <v>14000</v>
      </c>
      <c r="B1014" t="str">
        <f t="shared" si="59"/>
        <v>07040</v>
      </c>
      <c r="C1014" t="str">
        <f>"CJS61100"</f>
        <v>CJS61100</v>
      </c>
      <c r="D1014" t="str">
        <f>"101010"</f>
        <v>101010</v>
      </c>
      <c r="E1014" t="s">
        <v>27</v>
      </c>
      <c r="F1014" s="1">
        <v>0</v>
      </c>
      <c r="G1014" s="1">
        <v>0</v>
      </c>
      <c r="H1014" s="1">
        <v>0</v>
      </c>
    </row>
    <row r="1015" spans="1:8" hidden="1" x14ac:dyDescent="0.3">
      <c r="A1015">
        <v>14000</v>
      </c>
      <c r="B1015" t="str">
        <f t="shared" si="59"/>
        <v>07040</v>
      </c>
      <c r="C1015" t="str">
        <f>"CJS61100"</f>
        <v>CJS61100</v>
      </c>
      <c r="D1015" t="str">
        <f>"308000"</f>
        <v>308000</v>
      </c>
      <c r="E1015" t="s">
        <v>120</v>
      </c>
      <c r="F1015" s="1">
        <v>0</v>
      </c>
      <c r="G1015" s="1">
        <v>0</v>
      </c>
      <c r="H1015" s="1">
        <v>0</v>
      </c>
    </row>
    <row r="1016" spans="1:8" hidden="1" x14ac:dyDescent="0.3">
      <c r="A1016">
        <v>14000</v>
      </c>
      <c r="B1016" t="str">
        <f t="shared" si="59"/>
        <v>07040</v>
      </c>
      <c r="C1016" t="str">
        <f>"CJS62560"</f>
        <v>CJS62560</v>
      </c>
      <c r="D1016" t="str">
        <f>"101010"</f>
        <v>101010</v>
      </c>
      <c r="E1016" t="s">
        <v>27</v>
      </c>
      <c r="F1016" s="1">
        <v>0</v>
      </c>
      <c r="G1016" s="1">
        <v>0</v>
      </c>
      <c r="H1016" s="1">
        <v>0</v>
      </c>
    </row>
    <row r="1017" spans="1:8" hidden="1" x14ac:dyDescent="0.3">
      <c r="A1017">
        <v>14000</v>
      </c>
      <c r="B1017" t="str">
        <f t="shared" si="59"/>
        <v>07040</v>
      </c>
      <c r="C1017" t="str">
        <f>"CJS70039"</f>
        <v>CJS70039</v>
      </c>
      <c r="D1017" t="str">
        <f>"101010"</f>
        <v>101010</v>
      </c>
      <c r="E1017" t="s">
        <v>27</v>
      </c>
      <c r="F1017" s="1">
        <v>0</v>
      </c>
      <c r="G1017" s="1">
        <v>0</v>
      </c>
      <c r="H1017" s="1">
        <v>0</v>
      </c>
    </row>
    <row r="1018" spans="1:8" hidden="1" x14ac:dyDescent="0.3">
      <c r="A1018">
        <v>14000</v>
      </c>
      <c r="B1018" t="str">
        <f t="shared" si="59"/>
        <v>07040</v>
      </c>
      <c r="C1018" t="str">
        <f>"CJS70072"</f>
        <v>CJS70072</v>
      </c>
      <c r="D1018" t="str">
        <f>"101010"</f>
        <v>101010</v>
      </c>
      <c r="E1018" t="s">
        <v>27</v>
      </c>
      <c r="F1018" s="1">
        <v>0</v>
      </c>
      <c r="G1018" s="1">
        <v>0</v>
      </c>
      <c r="H1018" s="1">
        <v>0</v>
      </c>
    </row>
    <row r="1019" spans="1:8" hidden="1" x14ac:dyDescent="0.3">
      <c r="A1019">
        <v>14000</v>
      </c>
      <c r="B1019" t="str">
        <f t="shared" si="59"/>
        <v>07040</v>
      </c>
      <c r="C1019" t="str">
        <f>"CJS70072"</f>
        <v>CJS70072</v>
      </c>
      <c r="D1019" t="str">
        <f>"205025"</f>
        <v>205025</v>
      </c>
      <c r="E1019" t="s">
        <v>29</v>
      </c>
      <c r="F1019" s="1">
        <v>0</v>
      </c>
      <c r="G1019" s="1">
        <v>0</v>
      </c>
      <c r="H1019" s="1">
        <v>0</v>
      </c>
    </row>
    <row r="1020" spans="1:8" hidden="1" x14ac:dyDescent="0.3">
      <c r="A1020">
        <v>14000</v>
      </c>
      <c r="B1020" t="str">
        <f t="shared" si="59"/>
        <v>07040</v>
      </c>
      <c r="C1020" t="str">
        <f>"CJS70072"</f>
        <v>CJS70072</v>
      </c>
      <c r="D1020" t="str">
        <f>"5014510"</f>
        <v>5014510</v>
      </c>
      <c r="E1020" t="s">
        <v>88</v>
      </c>
      <c r="F1020" s="1">
        <v>0</v>
      </c>
      <c r="G1020" s="1">
        <v>0</v>
      </c>
      <c r="H1020" s="1">
        <v>0</v>
      </c>
    </row>
    <row r="1021" spans="1:8" hidden="1" x14ac:dyDescent="0.3">
      <c r="A1021">
        <v>14000</v>
      </c>
      <c r="B1021" t="str">
        <f t="shared" si="59"/>
        <v>07040</v>
      </c>
      <c r="C1021" t="str">
        <f>"CJS70074"</f>
        <v>CJS70074</v>
      </c>
      <c r="D1021" t="str">
        <f>"101010"</f>
        <v>101010</v>
      </c>
      <c r="E1021" t="s">
        <v>27</v>
      </c>
      <c r="F1021" s="1">
        <v>0</v>
      </c>
      <c r="G1021" s="1">
        <v>0</v>
      </c>
      <c r="H1021" s="1">
        <v>0</v>
      </c>
    </row>
    <row r="1022" spans="1:8" hidden="1" x14ac:dyDescent="0.3">
      <c r="A1022">
        <v>14000</v>
      </c>
      <c r="B1022" t="str">
        <f t="shared" si="59"/>
        <v>07040</v>
      </c>
      <c r="C1022" t="str">
        <f t="shared" ref="C1022:C1046" si="60">"CJS7101601"</f>
        <v>CJS7101601</v>
      </c>
      <c r="D1022" t="str">
        <f>"101010"</f>
        <v>101010</v>
      </c>
      <c r="E1022" t="s">
        <v>27</v>
      </c>
      <c r="F1022" s="1">
        <v>30040.03</v>
      </c>
      <c r="G1022" s="1">
        <v>30048.58</v>
      </c>
      <c r="H1022" s="1">
        <v>60088.61</v>
      </c>
    </row>
    <row r="1023" spans="1:8" hidden="1" x14ac:dyDescent="0.3">
      <c r="A1023">
        <v>14000</v>
      </c>
      <c r="B1023" t="str">
        <f t="shared" si="59"/>
        <v>07040</v>
      </c>
      <c r="C1023" t="str">
        <f t="shared" si="60"/>
        <v>CJS7101601</v>
      </c>
      <c r="D1023" t="str">
        <f>"205025"</f>
        <v>205025</v>
      </c>
      <c r="E1023" t="s">
        <v>29</v>
      </c>
      <c r="F1023" s="1">
        <v>0</v>
      </c>
      <c r="G1023" s="1">
        <v>0</v>
      </c>
      <c r="H1023" s="1">
        <v>0</v>
      </c>
    </row>
    <row r="1024" spans="1:8" hidden="1" x14ac:dyDescent="0.3">
      <c r="A1024">
        <v>14000</v>
      </c>
      <c r="B1024" t="str">
        <f t="shared" si="59"/>
        <v>07040</v>
      </c>
      <c r="C1024" t="str">
        <f t="shared" si="60"/>
        <v>CJS7101601</v>
      </c>
      <c r="D1024" t="str">
        <f>"308000"</f>
        <v>308000</v>
      </c>
      <c r="E1024" t="s">
        <v>120</v>
      </c>
      <c r="F1024" s="1">
        <v>-901317.56</v>
      </c>
      <c r="G1024" s="1">
        <v>0</v>
      </c>
      <c r="H1024" s="1">
        <v>-901317.56</v>
      </c>
    </row>
    <row r="1025" spans="1:8" hidden="1" x14ac:dyDescent="0.3">
      <c r="A1025">
        <v>14000</v>
      </c>
      <c r="B1025" t="str">
        <f t="shared" si="59"/>
        <v>07040</v>
      </c>
      <c r="C1025" t="str">
        <f t="shared" si="60"/>
        <v>CJS7101601</v>
      </c>
      <c r="D1025" t="str">
        <f>"4007108"</f>
        <v>4007108</v>
      </c>
      <c r="E1025" t="s">
        <v>143</v>
      </c>
      <c r="F1025" s="1">
        <v>-655.56</v>
      </c>
      <c r="G1025" s="1">
        <v>0</v>
      </c>
      <c r="H1025" s="1">
        <v>-655.56</v>
      </c>
    </row>
    <row r="1026" spans="1:8" hidden="1" x14ac:dyDescent="0.3">
      <c r="A1026">
        <v>14000</v>
      </c>
      <c r="B1026" t="str">
        <f t="shared" si="59"/>
        <v>07040</v>
      </c>
      <c r="C1026" t="str">
        <f t="shared" si="60"/>
        <v>CJS7101601</v>
      </c>
      <c r="D1026" t="str">
        <f>"5011110"</f>
        <v>5011110</v>
      </c>
      <c r="E1026" t="s">
        <v>35</v>
      </c>
      <c r="F1026" s="1">
        <v>-676</v>
      </c>
      <c r="G1026" s="1">
        <v>-2719.11</v>
      </c>
      <c r="H1026" s="1">
        <v>-3395.11</v>
      </c>
    </row>
    <row r="1027" spans="1:8" hidden="1" x14ac:dyDescent="0.3">
      <c r="A1027">
        <v>14000</v>
      </c>
      <c r="B1027" t="str">
        <f t="shared" si="59"/>
        <v>07040</v>
      </c>
      <c r="C1027" t="str">
        <f t="shared" si="60"/>
        <v>CJS7101601</v>
      </c>
      <c r="D1027" t="str">
        <f>"5011120"</f>
        <v>5011120</v>
      </c>
      <c r="E1027" t="s">
        <v>36</v>
      </c>
      <c r="F1027" s="1">
        <v>-359.73</v>
      </c>
      <c r="G1027" s="1">
        <v>-1430.78</v>
      </c>
      <c r="H1027" s="1">
        <v>-1790.51</v>
      </c>
    </row>
    <row r="1028" spans="1:8" hidden="1" x14ac:dyDescent="0.3">
      <c r="A1028">
        <v>14000</v>
      </c>
      <c r="B1028" t="str">
        <f t="shared" si="59"/>
        <v>07040</v>
      </c>
      <c r="C1028" t="str">
        <f t="shared" si="60"/>
        <v>CJS7101601</v>
      </c>
      <c r="D1028" t="str">
        <f>"5011140"</f>
        <v>5011140</v>
      </c>
      <c r="E1028" t="s">
        <v>37</v>
      </c>
      <c r="F1028" s="1">
        <v>-65.5</v>
      </c>
      <c r="G1028" s="1">
        <v>-263.45999999999998</v>
      </c>
      <c r="H1028" s="1">
        <v>-328.96</v>
      </c>
    </row>
    <row r="1029" spans="1:8" hidden="1" x14ac:dyDescent="0.3">
      <c r="A1029">
        <v>14000</v>
      </c>
      <c r="B1029" t="str">
        <f t="shared" si="59"/>
        <v>07040</v>
      </c>
      <c r="C1029" t="str">
        <f t="shared" si="60"/>
        <v>CJS7101601</v>
      </c>
      <c r="D1029" t="str">
        <f>"5011150"</f>
        <v>5011150</v>
      </c>
      <c r="E1029" t="s">
        <v>38</v>
      </c>
      <c r="F1029" s="1">
        <v>-1229</v>
      </c>
      <c r="G1029" s="1">
        <v>-4546.5</v>
      </c>
      <c r="H1029" s="1">
        <v>-5775.5</v>
      </c>
    </row>
    <row r="1030" spans="1:8" hidden="1" x14ac:dyDescent="0.3">
      <c r="A1030">
        <v>14000</v>
      </c>
      <c r="B1030" t="str">
        <f t="shared" si="59"/>
        <v>07040</v>
      </c>
      <c r="C1030" t="str">
        <f t="shared" si="60"/>
        <v>CJS7101601</v>
      </c>
      <c r="D1030" t="str">
        <f>"5011160"</f>
        <v>5011160</v>
      </c>
      <c r="E1030" t="s">
        <v>39</v>
      </c>
      <c r="F1030" s="1">
        <v>-58.5</v>
      </c>
      <c r="G1030" s="1">
        <v>-235.29</v>
      </c>
      <c r="H1030" s="1">
        <v>-293.79000000000002</v>
      </c>
    </row>
    <row r="1031" spans="1:8" hidden="1" x14ac:dyDescent="0.3">
      <c r="A1031">
        <v>14000</v>
      </c>
      <c r="B1031" t="str">
        <f t="shared" si="59"/>
        <v>07040</v>
      </c>
      <c r="C1031" t="str">
        <f t="shared" si="60"/>
        <v>CJS7101601</v>
      </c>
      <c r="D1031" t="str">
        <f>"5011170"</f>
        <v>5011170</v>
      </c>
      <c r="E1031" t="s">
        <v>40</v>
      </c>
      <c r="F1031" s="1">
        <v>-31</v>
      </c>
      <c r="G1031" s="1">
        <v>-124.68</v>
      </c>
      <c r="H1031" s="1">
        <v>-155.68</v>
      </c>
    </row>
    <row r="1032" spans="1:8" hidden="1" x14ac:dyDescent="0.3">
      <c r="A1032">
        <v>14000</v>
      </c>
      <c r="B1032" t="str">
        <f t="shared" si="59"/>
        <v>07040</v>
      </c>
      <c r="C1032" t="str">
        <f t="shared" si="60"/>
        <v>CJS7101601</v>
      </c>
      <c r="D1032" t="str">
        <f>"5011230"</f>
        <v>5011230</v>
      </c>
      <c r="E1032" t="s">
        <v>43</v>
      </c>
      <c r="F1032" s="1">
        <v>-5000</v>
      </c>
      <c r="G1032" s="1">
        <v>-20111.759999999998</v>
      </c>
      <c r="H1032" s="1">
        <v>-25111.759999999998</v>
      </c>
    </row>
    <row r="1033" spans="1:8" hidden="1" x14ac:dyDescent="0.3">
      <c r="A1033">
        <v>14000</v>
      </c>
      <c r="B1033" t="str">
        <f t="shared" si="59"/>
        <v>07040</v>
      </c>
      <c r="C1033" t="str">
        <f t="shared" si="60"/>
        <v>CJS7101601</v>
      </c>
      <c r="D1033" t="str">
        <f>"5011380"</f>
        <v>5011380</v>
      </c>
      <c r="E1033" t="s">
        <v>46</v>
      </c>
      <c r="F1033" s="1">
        <v>0</v>
      </c>
      <c r="G1033" s="1">
        <v>-90</v>
      </c>
      <c r="H1033" s="1">
        <v>-90</v>
      </c>
    </row>
    <row r="1034" spans="1:8" hidden="1" x14ac:dyDescent="0.3">
      <c r="A1034">
        <v>14000</v>
      </c>
      <c r="B1034" t="str">
        <f t="shared" si="59"/>
        <v>07040</v>
      </c>
      <c r="C1034" t="str">
        <f t="shared" si="60"/>
        <v>CJS7101601</v>
      </c>
      <c r="D1034" t="str">
        <f>"5012210"</f>
        <v>5012210</v>
      </c>
      <c r="E1034" t="s">
        <v>58</v>
      </c>
      <c r="F1034" s="1">
        <v>0</v>
      </c>
      <c r="G1034" s="1">
        <v>-527</v>
      </c>
      <c r="H1034" s="1">
        <v>-527</v>
      </c>
    </row>
    <row r="1035" spans="1:8" hidden="1" x14ac:dyDescent="0.3">
      <c r="A1035">
        <v>14000</v>
      </c>
      <c r="B1035" t="str">
        <f t="shared" si="59"/>
        <v>07040</v>
      </c>
      <c r="C1035" t="str">
        <f t="shared" si="60"/>
        <v>CJS7101601</v>
      </c>
      <c r="D1035" t="str">
        <f>"5012220"</f>
        <v>5012220</v>
      </c>
      <c r="E1035" t="s">
        <v>59</v>
      </c>
      <c r="F1035" s="1">
        <v>-10.88</v>
      </c>
      <c r="G1035" s="1">
        <v>0</v>
      </c>
      <c r="H1035" s="1">
        <v>-10.88</v>
      </c>
    </row>
    <row r="1036" spans="1:8" hidden="1" x14ac:dyDescent="0.3">
      <c r="A1036">
        <v>14000</v>
      </c>
      <c r="B1036" t="str">
        <f t="shared" si="59"/>
        <v>07040</v>
      </c>
      <c r="C1036" t="str">
        <f t="shared" si="60"/>
        <v>CJS7101601</v>
      </c>
      <c r="D1036" t="str">
        <f>"5012520"</f>
        <v>5012520</v>
      </c>
      <c r="E1036" t="s">
        <v>63</v>
      </c>
      <c r="F1036" s="1">
        <v>-5.38</v>
      </c>
      <c r="G1036" s="1">
        <v>0</v>
      </c>
      <c r="H1036" s="1">
        <v>-5.38</v>
      </c>
    </row>
    <row r="1037" spans="1:8" hidden="1" x14ac:dyDescent="0.3">
      <c r="A1037">
        <v>14000</v>
      </c>
      <c r="B1037" t="str">
        <f t="shared" si="59"/>
        <v>07040</v>
      </c>
      <c r="C1037" t="str">
        <f t="shared" si="60"/>
        <v>CJS7101601</v>
      </c>
      <c r="D1037" t="str">
        <f>"5013120"</f>
        <v>5013120</v>
      </c>
      <c r="E1037" t="s">
        <v>80</v>
      </c>
      <c r="F1037" s="1">
        <v>-144.74</v>
      </c>
      <c r="G1037" s="1">
        <v>0</v>
      </c>
      <c r="H1037" s="1">
        <v>-144.74</v>
      </c>
    </row>
    <row r="1038" spans="1:8" hidden="1" x14ac:dyDescent="0.3">
      <c r="A1038">
        <v>14000</v>
      </c>
      <c r="B1038" t="str">
        <f t="shared" si="59"/>
        <v>07040</v>
      </c>
      <c r="C1038" t="str">
        <f t="shared" si="60"/>
        <v>CJS7101601</v>
      </c>
      <c r="D1038" t="str">
        <f>"5014510"</f>
        <v>5014510</v>
      </c>
      <c r="E1038" t="s">
        <v>88</v>
      </c>
      <c r="F1038" s="1">
        <v>794307.94</v>
      </c>
      <c r="G1038" s="1">
        <v>0</v>
      </c>
      <c r="H1038" s="1">
        <v>794307.94</v>
      </c>
    </row>
    <row r="1039" spans="1:8" hidden="1" x14ac:dyDescent="0.3">
      <c r="A1039">
        <v>14000</v>
      </c>
      <c r="B1039" t="str">
        <f t="shared" si="59"/>
        <v>07040</v>
      </c>
      <c r="C1039" t="str">
        <f t="shared" si="60"/>
        <v>CJS7101601</v>
      </c>
      <c r="D1039" t="str">
        <f>"5014520"</f>
        <v>5014520</v>
      </c>
      <c r="E1039" t="s">
        <v>111</v>
      </c>
      <c r="F1039" s="1">
        <v>30318.400000000001</v>
      </c>
      <c r="G1039" s="1">
        <v>0</v>
      </c>
      <c r="H1039" s="1">
        <v>30318.400000000001</v>
      </c>
    </row>
    <row r="1040" spans="1:8" hidden="1" x14ac:dyDescent="0.3">
      <c r="A1040">
        <v>14000</v>
      </c>
      <c r="B1040" t="str">
        <f t="shared" si="59"/>
        <v>07040</v>
      </c>
      <c r="C1040" t="str">
        <f t="shared" si="60"/>
        <v>CJS7101601</v>
      </c>
      <c r="D1040" t="str">
        <f>"5015380"</f>
        <v>5015380</v>
      </c>
      <c r="E1040" t="s">
        <v>91</v>
      </c>
      <c r="F1040" s="1">
        <v>10409.49</v>
      </c>
      <c r="G1040" s="1">
        <v>0</v>
      </c>
      <c r="H1040" s="1">
        <v>10409.49</v>
      </c>
    </row>
    <row r="1041" spans="1:8" hidden="1" x14ac:dyDescent="0.3">
      <c r="A1041">
        <v>14000</v>
      </c>
      <c r="B1041" t="str">
        <f t="shared" ref="B1041:B1072" si="61">"07040"</f>
        <v>07040</v>
      </c>
      <c r="C1041" t="str">
        <f t="shared" si="60"/>
        <v>CJS7101601</v>
      </c>
      <c r="D1041" t="str">
        <f>"5015410"</f>
        <v>5015410</v>
      </c>
      <c r="E1041" t="s">
        <v>93</v>
      </c>
      <c r="F1041" s="1">
        <v>39.409999999999997</v>
      </c>
      <c r="G1041" s="1">
        <v>0</v>
      </c>
      <c r="H1041" s="1">
        <v>39.409999999999997</v>
      </c>
    </row>
    <row r="1042" spans="1:8" hidden="1" x14ac:dyDescent="0.3">
      <c r="A1042">
        <v>14000</v>
      </c>
      <c r="B1042" t="str">
        <f t="shared" si="61"/>
        <v>07040</v>
      </c>
      <c r="C1042" t="str">
        <f t="shared" si="60"/>
        <v>CJS7101601</v>
      </c>
      <c r="D1042" t="str">
        <f>"5015460"</f>
        <v>5015460</v>
      </c>
      <c r="E1042" t="s">
        <v>149</v>
      </c>
      <c r="F1042" s="1">
        <v>20</v>
      </c>
      <c r="G1042" s="1">
        <v>0</v>
      </c>
      <c r="H1042" s="1">
        <v>20</v>
      </c>
    </row>
    <row r="1043" spans="1:8" hidden="1" x14ac:dyDescent="0.3">
      <c r="A1043">
        <v>14000</v>
      </c>
      <c r="B1043" t="str">
        <f t="shared" si="61"/>
        <v>07040</v>
      </c>
      <c r="C1043" t="str">
        <f t="shared" si="60"/>
        <v>CJS7101601</v>
      </c>
      <c r="D1043" t="str">
        <f>"5022320"</f>
        <v>5022320</v>
      </c>
      <c r="E1043" t="s">
        <v>103</v>
      </c>
      <c r="F1043" s="1">
        <v>0</v>
      </c>
      <c r="G1043" s="1">
        <v>0</v>
      </c>
      <c r="H1043" s="1">
        <v>0</v>
      </c>
    </row>
    <row r="1044" spans="1:8" hidden="1" x14ac:dyDescent="0.3">
      <c r="A1044">
        <v>14000</v>
      </c>
      <c r="B1044" t="str">
        <f t="shared" si="61"/>
        <v>07040</v>
      </c>
      <c r="C1044" t="str">
        <f t="shared" si="60"/>
        <v>CJS7101601</v>
      </c>
      <c r="D1044" t="str">
        <f>"609660"</f>
        <v>609660</v>
      </c>
      <c r="E1044" t="s">
        <v>142</v>
      </c>
      <c r="F1044" s="1">
        <v>35532.620000000003</v>
      </c>
      <c r="G1044" s="1">
        <v>0</v>
      </c>
      <c r="H1044" s="1">
        <v>35532.620000000003</v>
      </c>
    </row>
    <row r="1045" spans="1:8" hidden="1" x14ac:dyDescent="0.3">
      <c r="A1045">
        <v>14000</v>
      </c>
      <c r="B1045" t="str">
        <f t="shared" si="61"/>
        <v>07040</v>
      </c>
      <c r="C1045" t="str">
        <f t="shared" si="60"/>
        <v>CJS7101601</v>
      </c>
      <c r="D1045" t="str">
        <f>"609820"</f>
        <v>609820</v>
      </c>
      <c r="E1045" t="s">
        <v>131</v>
      </c>
      <c r="F1045" s="1">
        <v>-4974.04</v>
      </c>
      <c r="G1045" s="1">
        <v>0</v>
      </c>
      <c r="H1045" s="1">
        <v>-4974.04</v>
      </c>
    </row>
    <row r="1046" spans="1:8" hidden="1" x14ac:dyDescent="0.3">
      <c r="A1046">
        <v>14000</v>
      </c>
      <c r="B1046" t="str">
        <f t="shared" si="61"/>
        <v>07040</v>
      </c>
      <c r="C1046" t="str">
        <f t="shared" si="60"/>
        <v>CJS7101601</v>
      </c>
      <c r="D1046" t="str">
        <f>"609930"</f>
        <v>609930</v>
      </c>
      <c r="E1046" t="s">
        <v>148</v>
      </c>
      <c r="F1046" s="1">
        <v>13860</v>
      </c>
      <c r="G1046" s="1">
        <v>0</v>
      </c>
      <c r="H1046" s="1">
        <v>13860</v>
      </c>
    </row>
    <row r="1047" spans="1:8" hidden="1" x14ac:dyDescent="0.3">
      <c r="A1047">
        <v>14000</v>
      </c>
      <c r="B1047" t="str">
        <f t="shared" si="61"/>
        <v>07040</v>
      </c>
      <c r="C1047" t="str">
        <f>"CJS7101602"</f>
        <v>CJS7101602</v>
      </c>
      <c r="D1047" t="str">
        <f>"101010"</f>
        <v>101010</v>
      </c>
      <c r="E1047" t="s">
        <v>27</v>
      </c>
      <c r="F1047" s="1">
        <v>-5448.91</v>
      </c>
      <c r="G1047" s="1">
        <v>0</v>
      </c>
      <c r="H1047" s="1">
        <v>-5448.91</v>
      </c>
    </row>
    <row r="1048" spans="1:8" hidden="1" x14ac:dyDescent="0.3">
      <c r="A1048">
        <v>14000</v>
      </c>
      <c r="B1048" t="str">
        <f t="shared" si="61"/>
        <v>07040</v>
      </c>
      <c r="C1048" t="str">
        <f>"CJS7101602"</f>
        <v>CJS7101602</v>
      </c>
      <c r="D1048" t="str">
        <f>"308000"</f>
        <v>308000</v>
      </c>
      <c r="E1048" t="s">
        <v>120</v>
      </c>
      <c r="F1048" s="1">
        <v>5448.91</v>
      </c>
      <c r="G1048" s="1">
        <v>0</v>
      </c>
      <c r="H1048" s="1">
        <v>5448.91</v>
      </c>
    </row>
    <row r="1049" spans="1:8" hidden="1" x14ac:dyDescent="0.3">
      <c r="A1049">
        <v>14000</v>
      </c>
      <c r="B1049" t="str">
        <f t="shared" si="61"/>
        <v>07040</v>
      </c>
      <c r="C1049" t="str">
        <f>"CJS7101607"</f>
        <v>CJS7101607</v>
      </c>
      <c r="D1049" t="str">
        <f>"101010"</f>
        <v>101010</v>
      </c>
      <c r="E1049" t="s">
        <v>27</v>
      </c>
      <c r="F1049" s="1">
        <v>0</v>
      </c>
      <c r="G1049" s="1">
        <v>0</v>
      </c>
      <c r="H1049" s="1">
        <v>0</v>
      </c>
    </row>
    <row r="1050" spans="1:8" hidden="1" x14ac:dyDescent="0.3">
      <c r="A1050">
        <v>14000</v>
      </c>
      <c r="B1050" t="str">
        <f t="shared" si="61"/>
        <v>07040</v>
      </c>
      <c r="C1050" t="str">
        <f>"CJS7101607"</f>
        <v>CJS7101607</v>
      </c>
      <c r="D1050" t="str">
        <f>"308000"</f>
        <v>308000</v>
      </c>
      <c r="E1050" t="s">
        <v>120</v>
      </c>
      <c r="F1050" s="1">
        <v>-41123.74</v>
      </c>
      <c r="G1050" s="1">
        <v>0</v>
      </c>
      <c r="H1050" s="1">
        <v>-41123.74</v>
      </c>
    </row>
    <row r="1051" spans="1:8" hidden="1" x14ac:dyDescent="0.3">
      <c r="A1051">
        <v>14000</v>
      </c>
      <c r="B1051" t="str">
        <f t="shared" si="61"/>
        <v>07040</v>
      </c>
      <c r="C1051" t="str">
        <f>"CJS7101607"</f>
        <v>CJS7101607</v>
      </c>
      <c r="D1051" t="str">
        <f>"5014510"</f>
        <v>5014510</v>
      </c>
      <c r="E1051" t="s">
        <v>88</v>
      </c>
      <c r="F1051" s="1">
        <v>41123.74</v>
      </c>
      <c r="G1051" s="1">
        <v>0</v>
      </c>
      <c r="H1051" s="1">
        <v>41123.74</v>
      </c>
    </row>
    <row r="1052" spans="1:8" hidden="1" x14ac:dyDescent="0.3">
      <c r="A1052">
        <v>14000</v>
      </c>
      <c r="B1052" t="str">
        <f t="shared" si="61"/>
        <v>07040</v>
      </c>
      <c r="C1052" t="str">
        <f>"CJS7101608"</f>
        <v>CJS7101608</v>
      </c>
      <c r="D1052" t="str">
        <f>"101010"</f>
        <v>101010</v>
      </c>
      <c r="E1052" t="s">
        <v>27</v>
      </c>
      <c r="F1052" s="1">
        <v>-297077.65999999997</v>
      </c>
      <c r="G1052" s="1">
        <v>0</v>
      </c>
      <c r="H1052" s="1">
        <v>-297077.65999999997</v>
      </c>
    </row>
    <row r="1053" spans="1:8" hidden="1" x14ac:dyDescent="0.3">
      <c r="A1053">
        <v>14000</v>
      </c>
      <c r="B1053" t="str">
        <f t="shared" si="61"/>
        <v>07040</v>
      </c>
      <c r="C1053" t="str">
        <f>"CJS7101608"</f>
        <v>CJS7101608</v>
      </c>
      <c r="D1053" t="str">
        <f>"308000"</f>
        <v>308000</v>
      </c>
      <c r="E1053" t="s">
        <v>120</v>
      </c>
      <c r="F1053" s="1">
        <v>297077.65999999997</v>
      </c>
      <c r="G1053" s="1">
        <v>0</v>
      </c>
      <c r="H1053" s="1">
        <v>297077.65999999997</v>
      </c>
    </row>
    <row r="1054" spans="1:8" hidden="1" x14ac:dyDescent="0.3">
      <c r="A1054">
        <v>14000</v>
      </c>
      <c r="B1054" t="str">
        <f t="shared" si="61"/>
        <v>07040</v>
      </c>
      <c r="C1054" t="str">
        <f>"CJS71100"</f>
        <v>CJS71100</v>
      </c>
      <c r="D1054" t="str">
        <f>"101010"</f>
        <v>101010</v>
      </c>
      <c r="E1054" t="s">
        <v>27</v>
      </c>
      <c r="F1054" s="1">
        <v>0</v>
      </c>
      <c r="G1054" s="1">
        <v>0</v>
      </c>
      <c r="H1054" s="1">
        <v>0</v>
      </c>
    </row>
    <row r="1055" spans="1:8" hidden="1" x14ac:dyDescent="0.3">
      <c r="A1055">
        <v>14000</v>
      </c>
      <c r="B1055" t="str">
        <f t="shared" si="61"/>
        <v>07040</v>
      </c>
      <c r="C1055" t="str">
        <f>"CJS71100"</f>
        <v>CJS71100</v>
      </c>
      <c r="D1055" t="str">
        <f>"205025"</f>
        <v>205025</v>
      </c>
      <c r="E1055" t="s">
        <v>29</v>
      </c>
      <c r="F1055" s="1">
        <v>0</v>
      </c>
      <c r="G1055" s="1">
        <v>0</v>
      </c>
      <c r="H1055" s="1">
        <v>0</v>
      </c>
    </row>
    <row r="1056" spans="1:8" hidden="1" x14ac:dyDescent="0.3">
      <c r="A1056">
        <v>14000</v>
      </c>
      <c r="B1056" t="str">
        <f t="shared" si="61"/>
        <v>07040</v>
      </c>
      <c r="C1056" t="str">
        <f>"CJS71100"</f>
        <v>CJS71100</v>
      </c>
      <c r="D1056" t="str">
        <f>"308000"</f>
        <v>308000</v>
      </c>
      <c r="E1056" t="s">
        <v>120</v>
      </c>
      <c r="F1056" s="1">
        <v>-873.98</v>
      </c>
      <c r="G1056" s="1">
        <v>0</v>
      </c>
      <c r="H1056" s="1">
        <v>-873.98</v>
      </c>
    </row>
    <row r="1057" spans="1:8" hidden="1" x14ac:dyDescent="0.3">
      <c r="A1057">
        <v>14000</v>
      </c>
      <c r="B1057" t="str">
        <f t="shared" si="61"/>
        <v>07040</v>
      </c>
      <c r="C1057" t="str">
        <f>"CJS71100"</f>
        <v>CJS71100</v>
      </c>
      <c r="D1057" t="str">
        <f>"4016738"</f>
        <v>4016738</v>
      </c>
      <c r="E1057" t="s">
        <v>145</v>
      </c>
      <c r="F1057" s="1">
        <v>873.98</v>
      </c>
      <c r="G1057" s="1">
        <v>0</v>
      </c>
      <c r="H1057" s="1">
        <v>873.98</v>
      </c>
    </row>
    <row r="1058" spans="1:8" hidden="1" x14ac:dyDescent="0.3">
      <c r="A1058">
        <v>14000</v>
      </c>
      <c r="B1058" t="str">
        <f t="shared" si="61"/>
        <v>07040</v>
      </c>
      <c r="C1058" t="str">
        <f>"CJS71101"</f>
        <v>CJS71101</v>
      </c>
      <c r="D1058" t="str">
        <f>"101010"</f>
        <v>101010</v>
      </c>
      <c r="E1058" t="s">
        <v>27</v>
      </c>
      <c r="F1058" s="1">
        <v>0</v>
      </c>
      <c r="G1058" s="1">
        <v>0</v>
      </c>
      <c r="H1058" s="1">
        <v>0</v>
      </c>
    </row>
    <row r="1059" spans="1:8" hidden="1" x14ac:dyDescent="0.3">
      <c r="A1059">
        <v>14000</v>
      </c>
      <c r="B1059" t="str">
        <f t="shared" si="61"/>
        <v>07040</v>
      </c>
      <c r="C1059" t="str">
        <f>"CJS71101"</f>
        <v>CJS71101</v>
      </c>
      <c r="D1059" t="str">
        <f>"308000"</f>
        <v>308000</v>
      </c>
      <c r="E1059" t="s">
        <v>120</v>
      </c>
      <c r="F1059" s="1">
        <v>0</v>
      </c>
      <c r="G1059" s="1">
        <v>0</v>
      </c>
      <c r="H1059" s="1">
        <v>0</v>
      </c>
    </row>
    <row r="1060" spans="1:8" hidden="1" x14ac:dyDescent="0.3">
      <c r="A1060">
        <v>14000</v>
      </c>
      <c r="B1060" t="str">
        <f t="shared" si="61"/>
        <v>07040</v>
      </c>
      <c r="C1060" t="str">
        <f>"CJS71104"</f>
        <v>CJS71104</v>
      </c>
      <c r="D1060" t="str">
        <f>"101010"</f>
        <v>101010</v>
      </c>
      <c r="E1060" t="s">
        <v>27</v>
      </c>
      <c r="F1060" s="1">
        <v>0</v>
      </c>
      <c r="G1060" s="1">
        <v>0</v>
      </c>
      <c r="H1060" s="1">
        <v>0</v>
      </c>
    </row>
    <row r="1061" spans="1:8" hidden="1" x14ac:dyDescent="0.3">
      <c r="A1061">
        <v>14000</v>
      </c>
      <c r="B1061" t="str">
        <f t="shared" si="61"/>
        <v>07040</v>
      </c>
      <c r="C1061" t="str">
        <f>"CJS71104"</f>
        <v>CJS71104</v>
      </c>
      <c r="D1061" t="str">
        <f>"205025"</f>
        <v>205025</v>
      </c>
      <c r="E1061" t="s">
        <v>29</v>
      </c>
      <c r="F1061" s="1">
        <v>0</v>
      </c>
      <c r="G1061" s="1">
        <v>0</v>
      </c>
      <c r="H1061" s="1">
        <v>0</v>
      </c>
    </row>
    <row r="1062" spans="1:8" hidden="1" x14ac:dyDescent="0.3">
      <c r="A1062">
        <v>14000</v>
      </c>
      <c r="B1062" t="str">
        <f t="shared" si="61"/>
        <v>07040</v>
      </c>
      <c r="C1062" t="str">
        <f>"CJS71104"</f>
        <v>CJS71104</v>
      </c>
      <c r="D1062" t="str">
        <f>"308000"</f>
        <v>308000</v>
      </c>
      <c r="E1062" t="s">
        <v>120</v>
      </c>
      <c r="F1062" s="1">
        <v>-0.02</v>
      </c>
      <c r="G1062" s="1">
        <v>0</v>
      </c>
      <c r="H1062" s="1">
        <v>-0.02</v>
      </c>
    </row>
    <row r="1063" spans="1:8" hidden="1" x14ac:dyDescent="0.3">
      <c r="A1063">
        <v>14000</v>
      </c>
      <c r="B1063" t="str">
        <f t="shared" si="61"/>
        <v>07040</v>
      </c>
      <c r="C1063" t="str">
        <f>"CJS71104"</f>
        <v>CJS71104</v>
      </c>
      <c r="D1063" t="str">
        <f>"4016738"</f>
        <v>4016738</v>
      </c>
      <c r="E1063" t="s">
        <v>145</v>
      </c>
      <c r="F1063" s="1">
        <v>0.02</v>
      </c>
      <c r="G1063" s="1">
        <v>0</v>
      </c>
      <c r="H1063" s="1">
        <v>0.02</v>
      </c>
    </row>
    <row r="1064" spans="1:8" hidden="1" x14ac:dyDescent="0.3">
      <c r="A1064">
        <v>14000</v>
      </c>
      <c r="B1064" t="str">
        <f t="shared" si="61"/>
        <v>07040</v>
      </c>
      <c r="C1064" t="str">
        <f>"CJS71105"</f>
        <v>CJS71105</v>
      </c>
      <c r="D1064" t="str">
        <f>"101010"</f>
        <v>101010</v>
      </c>
      <c r="E1064" t="s">
        <v>27</v>
      </c>
      <c r="F1064" s="1">
        <v>0</v>
      </c>
      <c r="G1064" s="1">
        <v>0</v>
      </c>
      <c r="H1064" s="1">
        <v>0</v>
      </c>
    </row>
    <row r="1065" spans="1:8" hidden="1" x14ac:dyDescent="0.3">
      <c r="A1065">
        <v>14000</v>
      </c>
      <c r="B1065" t="str">
        <f t="shared" si="61"/>
        <v>07040</v>
      </c>
      <c r="C1065" t="str">
        <f>"CJS71105"</f>
        <v>CJS71105</v>
      </c>
      <c r="D1065" t="str">
        <f>"308000"</f>
        <v>308000</v>
      </c>
      <c r="E1065" t="s">
        <v>120</v>
      </c>
      <c r="F1065" s="1">
        <v>0</v>
      </c>
      <c r="G1065" s="1">
        <v>0</v>
      </c>
      <c r="H1065" s="1">
        <v>0</v>
      </c>
    </row>
    <row r="1066" spans="1:8" hidden="1" x14ac:dyDescent="0.3">
      <c r="A1066">
        <v>14000</v>
      </c>
      <c r="B1066" t="str">
        <f t="shared" si="61"/>
        <v>07040</v>
      </c>
      <c r="C1066" t="str">
        <f>"CJS71106"</f>
        <v>CJS71106</v>
      </c>
      <c r="D1066" t="str">
        <f>"101010"</f>
        <v>101010</v>
      </c>
      <c r="E1066" t="s">
        <v>27</v>
      </c>
      <c r="F1066" s="1">
        <v>0</v>
      </c>
      <c r="G1066" s="1">
        <v>0</v>
      </c>
      <c r="H1066" s="1">
        <v>0</v>
      </c>
    </row>
    <row r="1067" spans="1:8" hidden="1" x14ac:dyDescent="0.3">
      <c r="A1067">
        <v>14000</v>
      </c>
      <c r="B1067" t="str">
        <f t="shared" si="61"/>
        <v>07040</v>
      </c>
      <c r="C1067" t="str">
        <f>"CJS71109"</f>
        <v>CJS71109</v>
      </c>
      <c r="D1067" t="str">
        <f>"101010"</f>
        <v>101010</v>
      </c>
      <c r="E1067" t="s">
        <v>27</v>
      </c>
      <c r="F1067" s="1">
        <v>0</v>
      </c>
      <c r="G1067" s="1">
        <v>0</v>
      </c>
      <c r="H1067" s="1">
        <v>0</v>
      </c>
    </row>
    <row r="1068" spans="1:8" hidden="1" x14ac:dyDescent="0.3">
      <c r="A1068">
        <v>14000</v>
      </c>
      <c r="B1068" t="str">
        <f t="shared" si="61"/>
        <v>07040</v>
      </c>
      <c r="C1068" t="str">
        <f>"CJS71109"</f>
        <v>CJS71109</v>
      </c>
      <c r="D1068" t="str">
        <f>"308000"</f>
        <v>308000</v>
      </c>
      <c r="E1068" t="s">
        <v>120</v>
      </c>
      <c r="F1068" s="1">
        <v>0</v>
      </c>
      <c r="G1068" s="1">
        <v>0</v>
      </c>
      <c r="H1068" s="1">
        <v>0</v>
      </c>
    </row>
    <row r="1069" spans="1:8" hidden="1" x14ac:dyDescent="0.3">
      <c r="A1069">
        <v>14000</v>
      </c>
      <c r="B1069" t="str">
        <f t="shared" si="61"/>
        <v>07040</v>
      </c>
      <c r="C1069" t="str">
        <f>"CJS71110"</f>
        <v>CJS71110</v>
      </c>
      <c r="D1069" t="str">
        <f>"101010"</f>
        <v>101010</v>
      </c>
      <c r="E1069" t="s">
        <v>27</v>
      </c>
      <c r="F1069" s="1">
        <v>0</v>
      </c>
      <c r="G1069" s="1">
        <v>0</v>
      </c>
      <c r="H1069" s="1">
        <v>0</v>
      </c>
    </row>
    <row r="1070" spans="1:8" hidden="1" x14ac:dyDescent="0.3">
      <c r="A1070">
        <v>14000</v>
      </c>
      <c r="B1070" t="str">
        <f t="shared" si="61"/>
        <v>07040</v>
      </c>
      <c r="C1070" t="str">
        <f>"CJS71110"</f>
        <v>CJS71110</v>
      </c>
      <c r="D1070" t="str">
        <f>"205025"</f>
        <v>205025</v>
      </c>
      <c r="E1070" t="s">
        <v>29</v>
      </c>
      <c r="F1070" s="1">
        <v>0</v>
      </c>
      <c r="G1070" s="1">
        <v>0</v>
      </c>
      <c r="H1070" s="1">
        <v>0</v>
      </c>
    </row>
    <row r="1071" spans="1:8" hidden="1" x14ac:dyDescent="0.3">
      <c r="A1071">
        <v>14000</v>
      </c>
      <c r="B1071" t="str">
        <f t="shared" si="61"/>
        <v>07040</v>
      </c>
      <c r="C1071" t="str">
        <f>"CJS71110"</f>
        <v>CJS71110</v>
      </c>
      <c r="D1071" t="str">
        <f>"308000"</f>
        <v>308000</v>
      </c>
      <c r="E1071" t="s">
        <v>120</v>
      </c>
      <c r="F1071" s="1">
        <v>-40.06</v>
      </c>
      <c r="G1071" s="1">
        <v>0</v>
      </c>
      <c r="H1071" s="1">
        <v>-40.06</v>
      </c>
    </row>
    <row r="1072" spans="1:8" hidden="1" x14ac:dyDescent="0.3">
      <c r="A1072">
        <v>14000</v>
      </c>
      <c r="B1072" t="str">
        <f t="shared" si="61"/>
        <v>07040</v>
      </c>
      <c r="C1072" t="str">
        <f>"CJS71110"</f>
        <v>CJS71110</v>
      </c>
      <c r="D1072" t="str">
        <f>"4016738"</f>
        <v>4016738</v>
      </c>
      <c r="E1072" t="s">
        <v>145</v>
      </c>
      <c r="F1072" s="1">
        <v>40.06</v>
      </c>
      <c r="G1072" s="1">
        <v>0</v>
      </c>
      <c r="H1072" s="1">
        <v>40.06</v>
      </c>
    </row>
    <row r="1073" spans="1:8" hidden="1" x14ac:dyDescent="0.3">
      <c r="A1073">
        <v>14000</v>
      </c>
      <c r="B1073" t="str">
        <f t="shared" ref="B1073:B1108" si="62">"07040"</f>
        <v>07040</v>
      </c>
      <c r="C1073" t="str">
        <f>"CJS71200"</f>
        <v>CJS71200</v>
      </c>
      <c r="D1073" t="str">
        <f>"101010"</f>
        <v>101010</v>
      </c>
      <c r="E1073" t="s">
        <v>27</v>
      </c>
      <c r="F1073" s="1">
        <v>0</v>
      </c>
      <c r="G1073" s="1">
        <v>0</v>
      </c>
      <c r="H1073" s="1">
        <v>0</v>
      </c>
    </row>
    <row r="1074" spans="1:8" hidden="1" x14ac:dyDescent="0.3">
      <c r="A1074">
        <v>14000</v>
      </c>
      <c r="B1074" t="str">
        <f t="shared" si="62"/>
        <v>07040</v>
      </c>
      <c r="C1074" t="str">
        <f>"CJS71200"</f>
        <v>CJS71200</v>
      </c>
      <c r="D1074" t="str">
        <f>"308000"</f>
        <v>308000</v>
      </c>
      <c r="E1074" t="s">
        <v>120</v>
      </c>
      <c r="F1074" s="1">
        <v>0</v>
      </c>
      <c r="G1074" s="1">
        <v>0</v>
      </c>
      <c r="H1074" s="1">
        <v>0</v>
      </c>
    </row>
    <row r="1075" spans="1:8" hidden="1" x14ac:dyDescent="0.3">
      <c r="A1075">
        <v>14000</v>
      </c>
      <c r="B1075" t="str">
        <f t="shared" si="62"/>
        <v>07040</v>
      </c>
      <c r="C1075" t="str">
        <f>"CJS79999"</f>
        <v>CJS79999</v>
      </c>
      <c r="D1075" t="str">
        <f>"101010"</f>
        <v>101010</v>
      </c>
      <c r="E1075" t="s">
        <v>27</v>
      </c>
      <c r="F1075" s="1">
        <v>0</v>
      </c>
      <c r="G1075" s="1">
        <v>0</v>
      </c>
      <c r="H1075" s="1">
        <v>0</v>
      </c>
    </row>
    <row r="1076" spans="1:8" hidden="1" x14ac:dyDescent="0.3">
      <c r="A1076">
        <v>14000</v>
      </c>
      <c r="B1076" t="str">
        <f t="shared" si="62"/>
        <v>07040</v>
      </c>
      <c r="C1076" t="str">
        <f>"CJS81000"</f>
        <v>CJS81000</v>
      </c>
      <c r="D1076" t="str">
        <f>"101010"</f>
        <v>101010</v>
      </c>
      <c r="E1076" t="s">
        <v>27</v>
      </c>
      <c r="F1076" s="1">
        <v>0</v>
      </c>
      <c r="G1076" s="1">
        <v>0</v>
      </c>
      <c r="H1076" s="1">
        <v>0</v>
      </c>
    </row>
    <row r="1077" spans="1:8" hidden="1" x14ac:dyDescent="0.3">
      <c r="A1077">
        <v>14000</v>
      </c>
      <c r="B1077" t="str">
        <f t="shared" si="62"/>
        <v>07040</v>
      </c>
      <c r="C1077" t="str">
        <f>"CJS81000"</f>
        <v>CJS81000</v>
      </c>
      <c r="D1077" t="str">
        <f>"308000"</f>
        <v>308000</v>
      </c>
      <c r="E1077" t="s">
        <v>120</v>
      </c>
      <c r="F1077" s="1">
        <v>0</v>
      </c>
      <c r="G1077" s="1">
        <v>0</v>
      </c>
      <c r="H1077" s="1">
        <v>0</v>
      </c>
    </row>
    <row r="1078" spans="1:8" hidden="1" x14ac:dyDescent="0.3">
      <c r="A1078">
        <v>14000</v>
      </c>
      <c r="B1078" t="str">
        <f t="shared" si="62"/>
        <v>07040</v>
      </c>
      <c r="C1078" t="str">
        <f>"CJS81001"</f>
        <v>CJS81001</v>
      </c>
      <c r="D1078" t="str">
        <f>"308000"</f>
        <v>308000</v>
      </c>
      <c r="E1078" t="s">
        <v>120</v>
      </c>
      <c r="F1078" s="1">
        <v>0</v>
      </c>
      <c r="G1078" s="1">
        <v>0</v>
      </c>
      <c r="H1078" s="1">
        <v>0</v>
      </c>
    </row>
    <row r="1079" spans="1:8" hidden="1" x14ac:dyDescent="0.3">
      <c r="A1079">
        <v>14000</v>
      </c>
      <c r="B1079" t="str">
        <f t="shared" si="62"/>
        <v>07040</v>
      </c>
      <c r="C1079" t="str">
        <f>"CJS81002"</f>
        <v>CJS81002</v>
      </c>
      <c r="D1079" t="str">
        <f>"101010"</f>
        <v>101010</v>
      </c>
      <c r="E1079" t="s">
        <v>27</v>
      </c>
      <c r="F1079" s="1">
        <v>0</v>
      </c>
      <c r="G1079" s="1">
        <v>0</v>
      </c>
      <c r="H1079" s="1">
        <v>0</v>
      </c>
    </row>
    <row r="1080" spans="1:8" hidden="1" x14ac:dyDescent="0.3">
      <c r="A1080">
        <v>14000</v>
      </c>
      <c r="B1080" t="str">
        <f t="shared" si="62"/>
        <v>07040</v>
      </c>
      <c r="C1080" t="str">
        <f>"CJS81002"</f>
        <v>CJS81002</v>
      </c>
      <c r="D1080" t="str">
        <f>"308000"</f>
        <v>308000</v>
      </c>
      <c r="E1080" t="s">
        <v>120</v>
      </c>
      <c r="F1080" s="1">
        <v>0</v>
      </c>
      <c r="G1080" s="1">
        <v>0</v>
      </c>
      <c r="H1080" s="1">
        <v>0</v>
      </c>
    </row>
    <row r="1081" spans="1:8" hidden="1" x14ac:dyDescent="0.3">
      <c r="A1081">
        <v>14000</v>
      </c>
      <c r="B1081" t="str">
        <f t="shared" si="62"/>
        <v>07040</v>
      </c>
      <c r="C1081" t="str">
        <f>"CJS81003"</f>
        <v>CJS81003</v>
      </c>
      <c r="D1081" t="str">
        <f>"308000"</f>
        <v>308000</v>
      </c>
      <c r="E1081" t="s">
        <v>120</v>
      </c>
      <c r="F1081" s="1">
        <v>0</v>
      </c>
      <c r="G1081" s="1">
        <v>0</v>
      </c>
      <c r="H1081" s="1">
        <v>0</v>
      </c>
    </row>
    <row r="1082" spans="1:8" hidden="1" x14ac:dyDescent="0.3">
      <c r="A1082">
        <v>14000</v>
      </c>
      <c r="B1082" t="str">
        <f t="shared" si="62"/>
        <v>07040</v>
      </c>
      <c r="C1082" t="str">
        <f>"CJS81004"</f>
        <v>CJS81004</v>
      </c>
      <c r="D1082" t="str">
        <f>"308000"</f>
        <v>308000</v>
      </c>
      <c r="E1082" t="s">
        <v>120</v>
      </c>
      <c r="F1082" s="1">
        <v>0</v>
      </c>
      <c r="G1082" s="1">
        <v>0</v>
      </c>
      <c r="H1082" s="1">
        <v>0</v>
      </c>
    </row>
    <row r="1083" spans="1:8" hidden="1" x14ac:dyDescent="0.3">
      <c r="A1083">
        <v>14000</v>
      </c>
      <c r="B1083" t="str">
        <f t="shared" si="62"/>
        <v>07040</v>
      </c>
      <c r="C1083" t="str">
        <f>"CJS81007"</f>
        <v>CJS81007</v>
      </c>
      <c r="D1083" t="str">
        <f>"101010"</f>
        <v>101010</v>
      </c>
      <c r="E1083" t="s">
        <v>27</v>
      </c>
      <c r="F1083" s="1">
        <v>0</v>
      </c>
      <c r="G1083" s="1">
        <v>0</v>
      </c>
      <c r="H1083" s="1">
        <v>0</v>
      </c>
    </row>
    <row r="1084" spans="1:8" hidden="1" x14ac:dyDescent="0.3">
      <c r="A1084">
        <v>14000</v>
      </c>
      <c r="B1084" t="str">
        <f t="shared" si="62"/>
        <v>07040</v>
      </c>
      <c r="C1084" t="str">
        <f>"CJS81009"</f>
        <v>CJS81009</v>
      </c>
      <c r="D1084" t="str">
        <f>"101010"</f>
        <v>101010</v>
      </c>
      <c r="E1084" t="s">
        <v>27</v>
      </c>
      <c r="F1084" s="1">
        <v>0</v>
      </c>
      <c r="G1084" s="1">
        <v>0</v>
      </c>
      <c r="H1084" s="1">
        <v>0</v>
      </c>
    </row>
    <row r="1085" spans="1:8" hidden="1" x14ac:dyDescent="0.3">
      <c r="A1085">
        <v>14000</v>
      </c>
      <c r="B1085" t="str">
        <f t="shared" si="62"/>
        <v>07040</v>
      </c>
      <c r="C1085" t="str">
        <f>"CJS81010"</f>
        <v>CJS81010</v>
      </c>
      <c r="D1085" t="str">
        <f>"101010"</f>
        <v>101010</v>
      </c>
      <c r="E1085" t="s">
        <v>27</v>
      </c>
      <c r="F1085" s="1">
        <v>0</v>
      </c>
      <c r="G1085" s="1">
        <v>0</v>
      </c>
      <c r="H1085" s="1">
        <v>0</v>
      </c>
    </row>
    <row r="1086" spans="1:8" hidden="1" x14ac:dyDescent="0.3">
      <c r="A1086">
        <v>14000</v>
      </c>
      <c r="B1086" t="str">
        <f t="shared" si="62"/>
        <v>07040</v>
      </c>
      <c r="C1086" t="str">
        <f>"CJS81010"</f>
        <v>CJS81010</v>
      </c>
      <c r="D1086" t="str">
        <f>"308000"</f>
        <v>308000</v>
      </c>
      <c r="E1086" t="s">
        <v>120</v>
      </c>
      <c r="F1086" s="1">
        <v>0</v>
      </c>
      <c r="G1086" s="1">
        <v>0</v>
      </c>
      <c r="H1086" s="1">
        <v>0</v>
      </c>
    </row>
    <row r="1087" spans="1:8" hidden="1" x14ac:dyDescent="0.3">
      <c r="A1087">
        <v>14000</v>
      </c>
      <c r="B1087" t="str">
        <f t="shared" si="62"/>
        <v>07040</v>
      </c>
      <c r="C1087" t="str">
        <f>"CJS81015"</f>
        <v>CJS81015</v>
      </c>
      <c r="D1087" t="str">
        <f>"101010"</f>
        <v>101010</v>
      </c>
      <c r="E1087" t="s">
        <v>27</v>
      </c>
      <c r="F1087" s="1">
        <v>0</v>
      </c>
      <c r="G1087" s="1">
        <v>0</v>
      </c>
      <c r="H1087" s="1">
        <v>0</v>
      </c>
    </row>
    <row r="1088" spans="1:8" hidden="1" x14ac:dyDescent="0.3">
      <c r="A1088">
        <v>14000</v>
      </c>
      <c r="B1088" t="str">
        <f t="shared" si="62"/>
        <v>07040</v>
      </c>
      <c r="C1088" t="str">
        <f>"CJS81015"</f>
        <v>CJS81015</v>
      </c>
      <c r="D1088" t="str">
        <f>"308000"</f>
        <v>308000</v>
      </c>
      <c r="E1088" t="s">
        <v>120</v>
      </c>
      <c r="F1088" s="1">
        <v>-564003.94999999995</v>
      </c>
      <c r="G1088" s="1">
        <v>0</v>
      </c>
      <c r="H1088" s="1">
        <v>-564003.94999999995</v>
      </c>
    </row>
    <row r="1089" spans="1:8" hidden="1" x14ac:dyDescent="0.3">
      <c r="A1089">
        <v>14000</v>
      </c>
      <c r="B1089" t="str">
        <f t="shared" si="62"/>
        <v>07040</v>
      </c>
      <c r="C1089" t="str">
        <f>"CJS81015"</f>
        <v>CJS81015</v>
      </c>
      <c r="D1089" t="str">
        <f>"609830"</f>
        <v>609830</v>
      </c>
      <c r="E1089" t="s">
        <v>134</v>
      </c>
      <c r="F1089" s="1">
        <v>564003.94999999995</v>
      </c>
      <c r="G1089" s="1">
        <v>0</v>
      </c>
      <c r="H1089" s="1">
        <v>564003.94999999995</v>
      </c>
    </row>
    <row r="1090" spans="1:8" hidden="1" x14ac:dyDescent="0.3">
      <c r="A1090">
        <v>14000</v>
      </c>
      <c r="B1090" t="str">
        <f t="shared" si="62"/>
        <v>07040</v>
      </c>
      <c r="C1090" t="str">
        <f>"CJS81016"</f>
        <v>CJS81016</v>
      </c>
      <c r="D1090" t="str">
        <f>"101010"</f>
        <v>101010</v>
      </c>
      <c r="E1090" t="s">
        <v>27</v>
      </c>
      <c r="F1090" s="1">
        <v>0</v>
      </c>
      <c r="G1090" s="1">
        <v>0</v>
      </c>
      <c r="H1090" s="1">
        <v>0</v>
      </c>
    </row>
    <row r="1091" spans="1:8" hidden="1" x14ac:dyDescent="0.3">
      <c r="A1091">
        <v>14000</v>
      </c>
      <c r="B1091" t="str">
        <f t="shared" si="62"/>
        <v>07040</v>
      </c>
      <c r="C1091" t="str">
        <f>"CJS81016"</f>
        <v>CJS81016</v>
      </c>
      <c r="D1091" t="str">
        <f>"308000"</f>
        <v>308000</v>
      </c>
      <c r="E1091" t="s">
        <v>120</v>
      </c>
      <c r="F1091" s="1">
        <v>304259.7</v>
      </c>
      <c r="G1091" s="1">
        <v>0</v>
      </c>
      <c r="H1091" s="1">
        <v>304259.7</v>
      </c>
    </row>
    <row r="1092" spans="1:8" hidden="1" x14ac:dyDescent="0.3">
      <c r="A1092">
        <v>14000</v>
      </c>
      <c r="B1092" t="str">
        <f t="shared" si="62"/>
        <v>07040</v>
      </c>
      <c r="C1092" t="str">
        <f>"CJS81016"</f>
        <v>CJS81016</v>
      </c>
      <c r="D1092" t="str">
        <f>"609820"</f>
        <v>609820</v>
      </c>
      <c r="E1092" t="s">
        <v>131</v>
      </c>
      <c r="F1092" s="1">
        <v>-304259.7</v>
      </c>
      <c r="G1092" s="1">
        <v>0</v>
      </c>
      <c r="H1092" s="1">
        <v>-304259.7</v>
      </c>
    </row>
    <row r="1093" spans="1:8" hidden="1" x14ac:dyDescent="0.3">
      <c r="A1093">
        <v>14000</v>
      </c>
      <c r="B1093" t="str">
        <f t="shared" si="62"/>
        <v>07040</v>
      </c>
      <c r="C1093" t="str">
        <f>"CJS81018"</f>
        <v>CJS81018</v>
      </c>
      <c r="D1093" t="str">
        <f>"101010"</f>
        <v>101010</v>
      </c>
      <c r="E1093" t="s">
        <v>27</v>
      </c>
      <c r="F1093" s="1">
        <v>0</v>
      </c>
      <c r="G1093" s="1">
        <v>0</v>
      </c>
      <c r="H1093" s="1">
        <v>0</v>
      </c>
    </row>
    <row r="1094" spans="1:8" hidden="1" x14ac:dyDescent="0.3">
      <c r="A1094">
        <v>14000</v>
      </c>
      <c r="B1094" t="str">
        <f t="shared" si="62"/>
        <v>07040</v>
      </c>
      <c r="C1094" t="str">
        <f>"CJS81018"</f>
        <v>CJS81018</v>
      </c>
      <c r="D1094" t="str">
        <f>"308000"</f>
        <v>308000</v>
      </c>
      <c r="E1094" t="s">
        <v>120</v>
      </c>
      <c r="F1094" s="1">
        <v>-152699.25</v>
      </c>
      <c r="G1094" s="1">
        <v>0</v>
      </c>
      <c r="H1094" s="1">
        <v>-152699.25</v>
      </c>
    </row>
    <row r="1095" spans="1:8" hidden="1" x14ac:dyDescent="0.3">
      <c r="A1095">
        <v>14000</v>
      </c>
      <c r="B1095" t="str">
        <f t="shared" si="62"/>
        <v>07040</v>
      </c>
      <c r="C1095" t="str">
        <f>"CJS81018"</f>
        <v>CJS81018</v>
      </c>
      <c r="D1095" t="str">
        <f>"609830"</f>
        <v>609830</v>
      </c>
      <c r="E1095" t="s">
        <v>134</v>
      </c>
      <c r="F1095" s="1">
        <v>152699.25</v>
      </c>
      <c r="G1095" s="1">
        <v>0</v>
      </c>
      <c r="H1095" s="1">
        <v>152699.25</v>
      </c>
    </row>
    <row r="1096" spans="1:8" hidden="1" x14ac:dyDescent="0.3">
      <c r="A1096">
        <v>14000</v>
      </c>
      <c r="B1096" t="str">
        <f t="shared" si="62"/>
        <v>07040</v>
      </c>
      <c r="C1096" t="str">
        <f>"CJS81020"</f>
        <v>CJS81020</v>
      </c>
      <c r="D1096" t="str">
        <f>"101010"</f>
        <v>101010</v>
      </c>
      <c r="E1096" t="s">
        <v>27</v>
      </c>
      <c r="F1096" s="1">
        <v>0</v>
      </c>
      <c r="G1096" s="1">
        <v>0</v>
      </c>
      <c r="H1096" s="1">
        <v>0</v>
      </c>
    </row>
    <row r="1097" spans="1:8" hidden="1" x14ac:dyDescent="0.3">
      <c r="A1097">
        <v>14000</v>
      </c>
      <c r="B1097" t="str">
        <f t="shared" si="62"/>
        <v>07040</v>
      </c>
      <c r="C1097" t="str">
        <f>"CJS81020"</f>
        <v>CJS81020</v>
      </c>
      <c r="D1097" t="str">
        <f>"308000"</f>
        <v>308000</v>
      </c>
      <c r="E1097" t="s">
        <v>120</v>
      </c>
      <c r="F1097" s="1">
        <v>32723.87</v>
      </c>
      <c r="G1097" s="1">
        <v>0</v>
      </c>
      <c r="H1097" s="1">
        <v>32723.87</v>
      </c>
    </row>
    <row r="1098" spans="1:8" hidden="1" x14ac:dyDescent="0.3">
      <c r="A1098">
        <v>14000</v>
      </c>
      <c r="B1098" t="str">
        <f t="shared" si="62"/>
        <v>07040</v>
      </c>
      <c r="C1098" t="str">
        <f>"CJS81020"</f>
        <v>CJS81020</v>
      </c>
      <c r="D1098" t="str">
        <f>"609820"</f>
        <v>609820</v>
      </c>
      <c r="E1098" t="s">
        <v>131</v>
      </c>
      <c r="F1098" s="1">
        <v>-32723.87</v>
      </c>
      <c r="G1098" s="1">
        <v>0</v>
      </c>
      <c r="H1098" s="1">
        <v>-32723.87</v>
      </c>
    </row>
    <row r="1099" spans="1:8" hidden="1" x14ac:dyDescent="0.3">
      <c r="A1099">
        <v>14000</v>
      </c>
      <c r="B1099" t="str">
        <f t="shared" si="62"/>
        <v>07040</v>
      </c>
      <c r="C1099" t="str">
        <f>"CJS81021"</f>
        <v>CJS81021</v>
      </c>
      <c r="D1099" t="str">
        <f>"101010"</f>
        <v>101010</v>
      </c>
      <c r="E1099" t="s">
        <v>27</v>
      </c>
      <c r="F1099" s="1">
        <v>0</v>
      </c>
      <c r="G1099" s="1">
        <v>0</v>
      </c>
      <c r="H1099" s="1">
        <v>0</v>
      </c>
    </row>
    <row r="1100" spans="1:8" hidden="1" x14ac:dyDescent="0.3">
      <c r="A1100">
        <v>14000</v>
      </c>
      <c r="B1100" t="str">
        <f t="shared" si="62"/>
        <v>07040</v>
      </c>
      <c r="C1100" t="str">
        <f>"CJS81021"</f>
        <v>CJS81021</v>
      </c>
      <c r="D1100" t="str">
        <f>"205025"</f>
        <v>205025</v>
      </c>
      <c r="E1100" t="s">
        <v>29</v>
      </c>
      <c r="F1100" s="1">
        <v>0</v>
      </c>
      <c r="G1100" s="1">
        <v>0</v>
      </c>
      <c r="H1100" s="1">
        <v>0</v>
      </c>
    </row>
    <row r="1101" spans="1:8" hidden="1" x14ac:dyDescent="0.3">
      <c r="A1101">
        <v>14000</v>
      </c>
      <c r="B1101" t="str">
        <f t="shared" si="62"/>
        <v>07040</v>
      </c>
      <c r="C1101" t="str">
        <f>"CJS81021"</f>
        <v>CJS81021</v>
      </c>
      <c r="D1101" t="str">
        <f>"308000"</f>
        <v>308000</v>
      </c>
      <c r="E1101" t="s">
        <v>120</v>
      </c>
      <c r="F1101" s="1">
        <v>-6</v>
      </c>
      <c r="G1101" s="1">
        <v>0</v>
      </c>
      <c r="H1101" s="1">
        <v>-6</v>
      </c>
    </row>
    <row r="1102" spans="1:8" hidden="1" x14ac:dyDescent="0.3">
      <c r="A1102">
        <v>14000</v>
      </c>
      <c r="B1102" t="str">
        <f t="shared" si="62"/>
        <v>07040</v>
      </c>
      <c r="C1102" t="str">
        <f>"CJS81021"</f>
        <v>CJS81021</v>
      </c>
      <c r="D1102" t="str">
        <f>"4016738"</f>
        <v>4016738</v>
      </c>
      <c r="E1102" t="s">
        <v>145</v>
      </c>
      <c r="F1102" s="1">
        <v>776.24</v>
      </c>
      <c r="G1102" s="1">
        <v>0</v>
      </c>
      <c r="H1102" s="1">
        <v>776.24</v>
      </c>
    </row>
    <row r="1103" spans="1:8" hidden="1" x14ac:dyDescent="0.3">
      <c r="A1103">
        <v>14000</v>
      </c>
      <c r="B1103" t="str">
        <f t="shared" si="62"/>
        <v>07040</v>
      </c>
      <c r="C1103" t="str">
        <f>"CJS81021"</f>
        <v>CJS81021</v>
      </c>
      <c r="D1103" t="str">
        <f>"609820"</f>
        <v>609820</v>
      </c>
      <c r="E1103" t="s">
        <v>131</v>
      </c>
      <c r="F1103" s="1">
        <v>-770.24</v>
      </c>
      <c r="G1103" s="1">
        <v>0</v>
      </c>
      <c r="H1103" s="1">
        <v>-770.24</v>
      </c>
    </row>
    <row r="1104" spans="1:8" hidden="1" x14ac:dyDescent="0.3">
      <c r="A1104">
        <v>14000</v>
      </c>
      <c r="B1104" t="str">
        <f t="shared" si="62"/>
        <v>07040</v>
      </c>
      <c r="C1104" t="str">
        <f>"CJS81022"</f>
        <v>CJS81022</v>
      </c>
      <c r="D1104" t="str">
        <f>"101010"</f>
        <v>101010</v>
      </c>
      <c r="E1104" t="s">
        <v>27</v>
      </c>
      <c r="F1104" s="1">
        <v>0</v>
      </c>
      <c r="G1104" s="1">
        <v>0</v>
      </c>
      <c r="H1104" s="1">
        <v>0</v>
      </c>
    </row>
    <row r="1105" spans="1:8" hidden="1" x14ac:dyDescent="0.3">
      <c r="A1105">
        <v>14000</v>
      </c>
      <c r="B1105" t="str">
        <f t="shared" si="62"/>
        <v>07040</v>
      </c>
      <c r="C1105" t="str">
        <f>"CJS81022"</f>
        <v>CJS81022</v>
      </c>
      <c r="D1105" t="str">
        <f>"308000"</f>
        <v>308000</v>
      </c>
      <c r="E1105" t="s">
        <v>120</v>
      </c>
      <c r="F1105" s="1">
        <v>373136.87</v>
      </c>
      <c r="G1105" s="1">
        <v>0</v>
      </c>
      <c r="H1105" s="1">
        <v>373136.87</v>
      </c>
    </row>
    <row r="1106" spans="1:8" hidden="1" x14ac:dyDescent="0.3">
      <c r="A1106">
        <v>14000</v>
      </c>
      <c r="B1106" t="str">
        <f t="shared" si="62"/>
        <v>07040</v>
      </c>
      <c r="C1106" t="str">
        <f>"CJS81022"</f>
        <v>CJS81022</v>
      </c>
      <c r="D1106" t="str">
        <f>"609820"</f>
        <v>609820</v>
      </c>
      <c r="E1106" t="s">
        <v>131</v>
      </c>
      <c r="F1106" s="1">
        <v>-373136.87</v>
      </c>
      <c r="G1106" s="1">
        <v>0</v>
      </c>
      <c r="H1106" s="1">
        <v>-373136.87</v>
      </c>
    </row>
    <row r="1107" spans="1:8" hidden="1" x14ac:dyDescent="0.3">
      <c r="A1107">
        <v>14000</v>
      </c>
      <c r="B1107" t="str">
        <f t="shared" si="62"/>
        <v>07040</v>
      </c>
      <c r="C1107" t="str">
        <f>"CJS81100"</f>
        <v>CJS81100</v>
      </c>
      <c r="D1107" t="str">
        <f>"308000"</f>
        <v>308000</v>
      </c>
      <c r="E1107" t="s">
        <v>120</v>
      </c>
      <c r="F1107" s="1">
        <v>0</v>
      </c>
      <c r="G1107" s="1">
        <v>0</v>
      </c>
      <c r="H1107" s="1">
        <v>0</v>
      </c>
    </row>
    <row r="1108" spans="1:8" hidden="1" x14ac:dyDescent="0.3">
      <c r="A1108">
        <v>14000</v>
      </c>
      <c r="B1108" t="str">
        <f t="shared" si="62"/>
        <v>07040</v>
      </c>
      <c r="C1108" t="str">
        <f>"CJS86017"</f>
        <v>CJS86017</v>
      </c>
      <c r="D1108" t="str">
        <f>"101010"</f>
        <v>101010</v>
      </c>
      <c r="E1108" t="s">
        <v>27</v>
      </c>
      <c r="F1108" s="1">
        <v>0</v>
      </c>
      <c r="G1108" s="1">
        <v>0</v>
      </c>
      <c r="H1108" s="1">
        <v>0</v>
      </c>
    </row>
    <row r="1109" spans="1:8" hidden="1" x14ac:dyDescent="0.3">
      <c r="A1109">
        <v>14000</v>
      </c>
      <c r="B1109" t="str">
        <f>"09019"</f>
        <v>09019</v>
      </c>
      <c r="C1109" t="str">
        <f t="shared" ref="C1109:C1116" si="63">"0000000000"</f>
        <v>0000000000</v>
      </c>
      <c r="D1109" t="str">
        <f>"101010"</f>
        <v>101010</v>
      </c>
      <c r="E1109" t="s">
        <v>27</v>
      </c>
      <c r="F1109" s="1">
        <v>4330.67</v>
      </c>
      <c r="G1109" s="1">
        <v>517.49</v>
      </c>
      <c r="H1109" s="1">
        <v>4848.16</v>
      </c>
    </row>
    <row r="1110" spans="1:8" hidden="1" x14ac:dyDescent="0.3">
      <c r="A1110">
        <v>14000</v>
      </c>
      <c r="B1110" t="str">
        <f>"09019"</f>
        <v>09019</v>
      </c>
      <c r="C1110" t="str">
        <f t="shared" si="63"/>
        <v>0000000000</v>
      </c>
      <c r="D1110" t="str">
        <f>"308000"</f>
        <v>308000</v>
      </c>
      <c r="E1110" t="s">
        <v>120</v>
      </c>
      <c r="F1110" s="1">
        <v>-1661.75</v>
      </c>
      <c r="G1110" s="1">
        <v>0</v>
      </c>
      <c r="H1110" s="1">
        <v>-1661.75</v>
      </c>
    </row>
    <row r="1111" spans="1:8" hidden="1" x14ac:dyDescent="0.3">
      <c r="A1111">
        <v>14000</v>
      </c>
      <c r="B1111" t="str">
        <f>"09019"</f>
        <v>09019</v>
      </c>
      <c r="C1111" t="str">
        <f t="shared" si="63"/>
        <v>0000000000</v>
      </c>
      <c r="D1111" t="str">
        <f>"4007108"</f>
        <v>4007108</v>
      </c>
      <c r="E1111" t="s">
        <v>143</v>
      </c>
      <c r="F1111" s="1">
        <v>-15.3</v>
      </c>
      <c r="G1111" s="1">
        <v>-2.4900000000000002</v>
      </c>
      <c r="H1111" s="1">
        <v>-17.79</v>
      </c>
    </row>
    <row r="1112" spans="1:8" hidden="1" x14ac:dyDescent="0.3">
      <c r="A1112">
        <v>14000</v>
      </c>
      <c r="B1112" t="str">
        <f>"09019"</f>
        <v>09019</v>
      </c>
      <c r="C1112" t="str">
        <f t="shared" si="63"/>
        <v>0000000000</v>
      </c>
      <c r="D1112" t="str">
        <f>"4008002"</f>
        <v>4008002</v>
      </c>
      <c r="E1112" t="s">
        <v>150</v>
      </c>
      <c r="F1112" s="1">
        <v>-2653.62</v>
      </c>
      <c r="G1112" s="1">
        <v>-515</v>
      </c>
      <c r="H1112" s="1">
        <v>-3168.62</v>
      </c>
    </row>
    <row r="1113" spans="1:8" hidden="1" x14ac:dyDescent="0.3">
      <c r="A1113">
        <v>14000</v>
      </c>
      <c r="B1113" t="str">
        <f t="shared" ref="B1113:B1160" si="64">"09035"</f>
        <v>09035</v>
      </c>
      <c r="C1113" t="str">
        <f t="shared" si="63"/>
        <v>0000000000</v>
      </c>
      <c r="D1113" t="str">
        <f>"101010"</f>
        <v>101010</v>
      </c>
      <c r="E1113" t="s">
        <v>27</v>
      </c>
      <c r="F1113" s="1">
        <v>9484006.4100000001</v>
      </c>
      <c r="G1113" s="1">
        <v>3038.78</v>
      </c>
      <c r="H1113" s="1">
        <v>9487045.1899999995</v>
      </c>
    </row>
    <row r="1114" spans="1:8" hidden="1" x14ac:dyDescent="0.3">
      <c r="A1114">
        <v>14000</v>
      </c>
      <c r="B1114" t="str">
        <f t="shared" si="64"/>
        <v>09035</v>
      </c>
      <c r="C1114" t="str">
        <f t="shared" si="63"/>
        <v>0000000000</v>
      </c>
      <c r="D1114" t="str">
        <f>"308000"</f>
        <v>308000</v>
      </c>
      <c r="E1114" t="s">
        <v>120</v>
      </c>
      <c r="F1114" s="1">
        <v>-4744182.16</v>
      </c>
      <c r="G1114" s="1">
        <v>0</v>
      </c>
      <c r="H1114" s="1">
        <v>-4744182.16</v>
      </c>
    </row>
    <row r="1115" spans="1:8" hidden="1" x14ac:dyDescent="0.3">
      <c r="A1115">
        <v>14000</v>
      </c>
      <c r="B1115" t="str">
        <f t="shared" si="64"/>
        <v>09035</v>
      </c>
      <c r="C1115" t="str">
        <f t="shared" si="63"/>
        <v>0000000000</v>
      </c>
      <c r="D1115" t="str">
        <f>"4007108"</f>
        <v>4007108</v>
      </c>
      <c r="E1115" t="s">
        <v>143</v>
      </c>
      <c r="F1115" s="1">
        <v>-39824.25</v>
      </c>
      <c r="G1115" s="1">
        <v>-3038.78</v>
      </c>
      <c r="H1115" s="1">
        <v>-42863.03</v>
      </c>
    </row>
    <row r="1116" spans="1:8" hidden="1" x14ac:dyDescent="0.3">
      <c r="A1116">
        <v>14000</v>
      </c>
      <c r="B1116" t="str">
        <f t="shared" si="64"/>
        <v>09035</v>
      </c>
      <c r="C1116" t="str">
        <f t="shared" si="63"/>
        <v>0000000000</v>
      </c>
      <c r="D1116" t="str">
        <f>"609840"</f>
        <v>609840</v>
      </c>
      <c r="E1116" t="s">
        <v>151</v>
      </c>
      <c r="F1116" s="1">
        <v>-4700000</v>
      </c>
      <c r="G1116" s="1">
        <v>0</v>
      </c>
      <c r="H1116" s="1">
        <v>-4700000</v>
      </c>
    </row>
    <row r="1117" spans="1:8" hidden="1" x14ac:dyDescent="0.3">
      <c r="A1117">
        <v>14000</v>
      </c>
      <c r="B1117" t="str">
        <f t="shared" si="64"/>
        <v>09035</v>
      </c>
      <c r="C1117" t="str">
        <f>"CJS48057"</f>
        <v>CJS48057</v>
      </c>
      <c r="D1117" t="str">
        <f t="shared" ref="D1117:D1124" si="65">"101010"</f>
        <v>101010</v>
      </c>
      <c r="E1117" t="s">
        <v>27</v>
      </c>
      <c r="F1117" s="1">
        <v>0</v>
      </c>
      <c r="G1117" s="1">
        <v>0</v>
      </c>
      <c r="H1117" s="1">
        <v>0</v>
      </c>
    </row>
    <row r="1118" spans="1:8" hidden="1" x14ac:dyDescent="0.3">
      <c r="A1118">
        <v>14000</v>
      </c>
      <c r="B1118" t="str">
        <f t="shared" si="64"/>
        <v>09035</v>
      </c>
      <c r="C1118" t="str">
        <f>"CJS48059"</f>
        <v>CJS48059</v>
      </c>
      <c r="D1118" t="str">
        <f t="shared" si="65"/>
        <v>101010</v>
      </c>
      <c r="E1118" t="s">
        <v>27</v>
      </c>
      <c r="F1118" s="1">
        <v>0</v>
      </c>
      <c r="G1118" s="1">
        <v>0</v>
      </c>
      <c r="H1118" s="1">
        <v>0</v>
      </c>
    </row>
    <row r="1119" spans="1:8" hidden="1" x14ac:dyDescent="0.3">
      <c r="A1119">
        <v>14000</v>
      </c>
      <c r="B1119" t="str">
        <f t="shared" si="64"/>
        <v>09035</v>
      </c>
      <c r="C1119" t="str">
        <f>"CJS48070"</f>
        <v>CJS48070</v>
      </c>
      <c r="D1119" t="str">
        <f t="shared" si="65"/>
        <v>101010</v>
      </c>
      <c r="E1119" t="s">
        <v>27</v>
      </c>
      <c r="F1119" s="1">
        <v>0</v>
      </c>
      <c r="G1119" s="1">
        <v>0</v>
      </c>
      <c r="H1119" s="1">
        <v>0</v>
      </c>
    </row>
    <row r="1120" spans="1:8" hidden="1" x14ac:dyDescent="0.3">
      <c r="A1120">
        <v>14000</v>
      </c>
      <c r="B1120" t="str">
        <f t="shared" si="64"/>
        <v>09035</v>
      </c>
      <c r="C1120" t="str">
        <f>"CJS70030"</f>
        <v>CJS70030</v>
      </c>
      <c r="D1120" t="str">
        <f t="shared" si="65"/>
        <v>101010</v>
      </c>
      <c r="E1120" t="s">
        <v>27</v>
      </c>
      <c r="F1120" s="1">
        <v>0</v>
      </c>
      <c r="G1120" s="1">
        <v>0</v>
      </c>
      <c r="H1120" s="1">
        <v>0</v>
      </c>
    </row>
    <row r="1121" spans="1:8" hidden="1" x14ac:dyDescent="0.3">
      <c r="A1121">
        <v>14000</v>
      </c>
      <c r="B1121" t="str">
        <f t="shared" si="64"/>
        <v>09035</v>
      </c>
      <c r="C1121" t="str">
        <f>"CJS70040"</f>
        <v>CJS70040</v>
      </c>
      <c r="D1121" t="str">
        <f t="shared" si="65"/>
        <v>101010</v>
      </c>
      <c r="E1121" t="s">
        <v>27</v>
      </c>
      <c r="F1121" s="1">
        <v>0</v>
      </c>
      <c r="G1121" s="1">
        <v>0</v>
      </c>
      <c r="H1121" s="1">
        <v>0</v>
      </c>
    </row>
    <row r="1122" spans="1:8" hidden="1" x14ac:dyDescent="0.3">
      <c r="A1122">
        <v>14000</v>
      </c>
      <c r="B1122" t="str">
        <f t="shared" si="64"/>
        <v>09035</v>
      </c>
      <c r="C1122" t="str">
        <f>"CJS70051"</f>
        <v>CJS70051</v>
      </c>
      <c r="D1122" t="str">
        <f t="shared" si="65"/>
        <v>101010</v>
      </c>
      <c r="E1122" t="s">
        <v>27</v>
      </c>
      <c r="F1122" s="1">
        <v>0</v>
      </c>
      <c r="G1122" s="1">
        <v>0</v>
      </c>
      <c r="H1122" s="1">
        <v>0</v>
      </c>
    </row>
    <row r="1123" spans="1:8" hidden="1" x14ac:dyDescent="0.3">
      <c r="A1123">
        <v>14000</v>
      </c>
      <c r="B1123" t="str">
        <f t="shared" si="64"/>
        <v>09035</v>
      </c>
      <c r="C1123" t="str">
        <f>"CJS70055"</f>
        <v>CJS70055</v>
      </c>
      <c r="D1123" t="str">
        <f t="shared" si="65"/>
        <v>101010</v>
      </c>
      <c r="E1123" t="s">
        <v>27</v>
      </c>
      <c r="F1123" s="1">
        <v>0</v>
      </c>
      <c r="G1123" s="1">
        <v>0</v>
      </c>
      <c r="H1123" s="1">
        <v>0</v>
      </c>
    </row>
    <row r="1124" spans="1:8" hidden="1" x14ac:dyDescent="0.3">
      <c r="A1124">
        <v>14000</v>
      </c>
      <c r="B1124" t="str">
        <f t="shared" si="64"/>
        <v>09035</v>
      </c>
      <c r="C1124" t="str">
        <f>"CJS70071"</f>
        <v>CJS70071</v>
      </c>
      <c r="D1124" t="str">
        <f t="shared" si="65"/>
        <v>101010</v>
      </c>
      <c r="E1124" t="s">
        <v>27</v>
      </c>
      <c r="F1124" s="1">
        <v>0</v>
      </c>
      <c r="G1124" s="1">
        <v>0</v>
      </c>
      <c r="H1124" s="1">
        <v>0</v>
      </c>
    </row>
    <row r="1125" spans="1:8" hidden="1" x14ac:dyDescent="0.3">
      <c r="A1125">
        <v>14000</v>
      </c>
      <c r="B1125" t="str">
        <f t="shared" si="64"/>
        <v>09035</v>
      </c>
      <c r="C1125" t="str">
        <f>"CJS70071"</f>
        <v>CJS70071</v>
      </c>
      <c r="D1125" t="str">
        <f>"205025"</f>
        <v>205025</v>
      </c>
      <c r="E1125" t="s">
        <v>29</v>
      </c>
      <c r="F1125" s="1">
        <v>0</v>
      </c>
      <c r="G1125" s="1">
        <v>0</v>
      </c>
      <c r="H1125" s="1">
        <v>0</v>
      </c>
    </row>
    <row r="1126" spans="1:8" hidden="1" x14ac:dyDescent="0.3">
      <c r="A1126">
        <v>14000</v>
      </c>
      <c r="B1126" t="str">
        <f t="shared" si="64"/>
        <v>09035</v>
      </c>
      <c r="C1126" t="str">
        <f>"CJS70071"</f>
        <v>CJS70071</v>
      </c>
      <c r="D1126" t="str">
        <f>"5014510"</f>
        <v>5014510</v>
      </c>
      <c r="E1126" t="s">
        <v>88</v>
      </c>
      <c r="F1126" s="1">
        <v>0</v>
      </c>
      <c r="G1126" s="1">
        <v>0</v>
      </c>
      <c r="H1126" s="1">
        <v>0</v>
      </c>
    </row>
    <row r="1127" spans="1:8" hidden="1" x14ac:dyDescent="0.3">
      <c r="A1127">
        <v>14000</v>
      </c>
      <c r="B1127" t="str">
        <f t="shared" si="64"/>
        <v>09035</v>
      </c>
      <c r="C1127" t="str">
        <f t="shared" ref="C1127:C1157" si="66">"CJS70072"</f>
        <v>CJS70072</v>
      </c>
      <c r="D1127" t="str">
        <f>"101010"</f>
        <v>101010</v>
      </c>
      <c r="E1127" t="s">
        <v>27</v>
      </c>
      <c r="F1127" s="1">
        <v>-4768408.3099999996</v>
      </c>
      <c r="G1127" s="1">
        <v>-135145.41</v>
      </c>
      <c r="H1127" s="1">
        <v>-4903553.72</v>
      </c>
    </row>
    <row r="1128" spans="1:8" hidden="1" x14ac:dyDescent="0.3">
      <c r="A1128">
        <v>14000</v>
      </c>
      <c r="B1128" t="str">
        <f t="shared" si="64"/>
        <v>09035</v>
      </c>
      <c r="C1128" t="str">
        <f t="shared" si="66"/>
        <v>CJS70072</v>
      </c>
      <c r="D1128" t="str">
        <f>"205025"</f>
        <v>205025</v>
      </c>
      <c r="E1128" t="s">
        <v>29</v>
      </c>
      <c r="F1128" s="1">
        <v>-47298.6</v>
      </c>
      <c r="G1128" s="1">
        <v>47298.6</v>
      </c>
      <c r="H1128" s="1">
        <v>0</v>
      </c>
    </row>
    <row r="1129" spans="1:8" hidden="1" x14ac:dyDescent="0.3">
      <c r="A1129">
        <v>14000</v>
      </c>
      <c r="B1129" t="str">
        <f t="shared" si="64"/>
        <v>09035</v>
      </c>
      <c r="C1129" t="str">
        <f t="shared" si="66"/>
        <v>CJS70072</v>
      </c>
      <c r="D1129" t="str">
        <f>"308000"</f>
        <v>308000</v>
      </c>
      <c r="E1129" t="s">
        <v>120</v>
      </c>
      <c r="F1129" s="1">
        <v>1715645.68</v>
      </c>
      <c r="G1129" s="1">
        <v>0</v>
      </c>
      <c r="H1129" s="1">
        <v>1715645.68</v>
      </c>
    </row>
    <row r="1130" spans="1:8" hidden="1" x14ac:dyDescent="0.3">
      <c r="A1130">
        <v>14000</v>
      </c>
      <c r="B1130" t="str">
        <f t="shared" si="64"/>
        <v>09035</v>
      </c>
      <c r="C1130" t="str">
        <f t="shared" si="66"/>
        <v>CJS70072</v>
      </c>
      <c r="D1130" t="str">
        <f>"40090606"</f>
        <v>40090606</v>
      </c>
      <c r="E1130" t="s">
        <v>33</v>
      </c>
      <c r="F1130" s="1">
        <v>0</v>
      </c>
      <c r="G1130" s="1">
        <v>0</v>
      </c>
      <c r="H1130" s="1">
        <v>0</v>
      </c>
    </row>
    <row r="1131" spans="1:8" hidden="1" x14ac:dyDescent="0.3">
      <c r="A1131">
        <v>14000</v>
      </c>
      <c r="B1131" t="str">
        <f t="shared" si="64"/>
        <v>09035</v>
      </c>
      <c r="C1131" t="str">
        <f t="shared" si="66"/>
        <v>CJS70072</v>
      </c>
      <c r="D1131" t="str">
        <f>"5011110"</f>
        <v>5011110</v>
      </c>
      <c r="E1131" t="s">
        <v>35</v>
      </c>
      <c r="F1131" s="1">
        <v>11720.7</v>
      </c>
      <c r="G1131" s="1">
        <v>511.04</v>
      </c>
      <c r="H1131" s="1">
        <v>12231.74</v>
      </c>
    </row>
    <row r="1132" spans="1:8" hidden="1" x14ac:dyDescent="0.3">
      <c r="A1132">
        <v>14000</v>
      </c>
      <c r="B1132" t="str">
        <f t="shared" si="64"/>
        <v>09035</v>
      </c>
      <c r="C1132" t="str">
        <f t="shared" si="66"/>
        <v>CJS70072</v>
      </c>
      <c r="D1132" t="str">
        <f>"5011120"</f>
        <v>5011120</v>
      </c>
      <c r="E1132" t="s">
        <v>36</v>
      </c>
      <c r="F1132" s="1">
        <v>9482.41</v>
      </c>
      <c r="G1132" s="1">
        <v>406.28</v>
      </c>
      <c r="H1132" s="1">
        <v>9888.69</v>
      </c>
    </row>
    <row r="1133" spans="1:8" hidden="1" x14ac:dyDescent="0.3">
      <c r="A1133">
        <v>14000</v>
      </c>
      <c r="B1133" t="str">
        <f t="shared" si="64"/>
        <v>09035</v>
      </c>
      <c r="C1133" t="str">
        <f t="shared" si="66"/>
        <v>CJS70072</v>
      </c>
      <c r="D1133" t="str">
        <f>"5011140"</f>
        <v>5011140</v>
      </c>
      <c r="E1133" t="s">
        <v>37</v>
      </c>
      <c r="F1133" s="1">
        <v>1761.69</v>
      </c>
      <c r="G1133" s="1">
        <v>76.67</v>
      </c>
      <c r="H1133" s="1">
        <v>1838.36</v>
      </c>
    </row>
    <row r="1134" spans="1:8" hidden="1" x14ac:dyDescent="0.3">
      <c r="A1134">
        <v>14000</v>
      </c>
      <c r="B1134" t="str">
        <f t="shared" si="64"/>
        <v>09035</v>
      </c>
      <c r="C1134" t="str">
        <f t="shared" si="66"/>
        <v>CJS70072</v>
      </c>
      <c r="D1134" t="str">
        <f>"5011150"</f>
        <v>5011150</v>
      </c>
      <c r="E1134" t="s">
        <v>38</v>
      </c>
      <c r="F1134" s="1">
        <v>31049.55</v>
      </c>
      <c r="G1134" s="1">
        <v>1478.55</v>
      </c>
      <c r="H1134" s="1">
        <v>32528.1</v>
      </c>
    </row>
    <row r="1135" spans="1:8" hidden="1" x14ac:dyDescent="0.3">
      <c r="A1135">
        <v>14000</v>
      </c>
      <c r="B1135" t="str">
        <f t="shared" si="64"/>
        <v>09035</v>
      </c>
      <c r="C1135" t="str">
        <f t="shared" si="66"/>
        <v>CJS70072</v>
      </c>
      <c r="D1135" t="str">
        <f>"5011160"</f>
        <v>5011160</v>
      </c>
      <c r="E1135" t="s">
        <v>39</v>
      </c>
      <c r="F1135" s="1">
        <v>1476.7</v>
      </c>
      <c r="G1135" s="1">
        <v>64.08</v>
      </c>
      <c r="H1135" s="1">
        <v>1540.78</v>
      </c>
    </row>
    <row r="1136" spans="1:8" hidden="1" x14ac:dyDescent="0.3">
      <c r="A1136">
        <v>14000</v>
      </c>
      <c r="B1136" t="str">
        <f t="shared" si="64"/>
        <v>09035</v>
      </c>
      <c r="C1136" t="str">
        <f t="shared" si="66"/>
        <v>CJS70072</v>
      </c>
      <c r="D1136" t="str">
        <f>"5011170"</f>
        <v>5011170</v>
      </c>
      <c r="E1136" t="s">
        <v>40</v>
      </c>
      <c r="F1136" s="1">
        <v>496.23</v>
      </c>
      <c r="G1136" s="1">
        <v>21.56</v>
      </c>
      <c r="H1136" s="1">
        <v>517.79</v>
      </c>
    </row>
    <row r="1137" spans="1:8" hidden="1" x14ac:dyDescent="0.3">
      <c r="A1137">
        <v>14000</v>
      </c>
      <c r="B1137" t="str">
        <f t="shared" si="64"/>
        <v>09035</v>
      </c>
      <c r="C1137" t="str">
        <f t="shared" si="66"/>
        <v>CJS70072</v>
      </c>
      <c r="D1137" t="str">
        <f>"5011190"</f>
        <v>5011190</v>
      </c>
      <c r="E1137" t="s">
        <v>41</v>
      </c>
      <c r="F1137" s="1">
        <v>4276.62</v>
      </c>
      <c r="G1137" s="1">
        <v>185.94</v>
      </c>
      <c r="H1137" s="1">
        <v>4462.5600000000004</v>
      </c>
    </row>
    <row r="1138" spans="1:8" hidden="1" x14ac:dyDescent="0.3">
      <c r="A1138">
        <v>14000</v>
      </c>
      <c r="B1138" t="str">
        <f t="shared" si="64"/>
        <v>09035</v>
      </c>
      <c r="C1138" t="str">
        <f t="shared" si="66"/>
        <v>CJS70072</v>
      </c>
      <c r="D1138" t="str">
        <f>"5011220"</f>
        <v>5011220</v>
      </c>
      <c r="E1138" t="s">
        <v>42</v>
      </c>
      <c r="F1138" s="1">
        <v>50312.5</v>
      </c>
      <c r="G1138" s="1">
        <v>2187.5</v>
      </c>
      <c r="H1138" s="1">
        <v>52500</v>
      </c>
    </row>
    <row r="1139" spans="1:8" hidden="1" x14ac:dyDescent="0.3">
      <c r="A1139">
        <v>14000</v>
      </c>
      <c r="B1139" t="str">
        <f t="shared" si="64"/>
        <v>09035</v>
      </c>
      <c r="C1139" t="str">
        <f t="shared" si="66"/>
        <v>CJS70072</v>
      </c>
      <c r="D1139" t="str">
        <f>"5011230"</f>
        <v>5011230</v>
      </c>
      <c r="E1139" t="s">
        <v>43</v>
      </c>
      <c r="F1139" s="1">
        <v>76286.37</v>
      </c>
      <c r="G1139" s="1">
        <v>3534.19</v>
      </c>
      <c r="H1139" s="1">
        <v>79820.56</v>
      </c>
    </row>
    <row r="1140" spans="1:8" hidden="1" x14ac:dyDescent="0.3">
      <c r="A1140">
        <v>14000</v>
      </c>
      <c r="B1140" t="str">
        <f t="shared" si="64"/>
        <v>09035</v>
      </c>
      <c r="C1140" t="str">
        <f t="shared" si="66"/>
        <v>CJS70072</v>
      </c>
      <c r="D1140" t="str">
        <f>"5011310"</f>
        <v>5011310</v>
      </c>
      <c r="E1140" t="s">
        <v>45</v>
      </c>
      <c r="F1140" s="1">
        <v>1300</v>
      </c>
      <c r="G1140" s="1">
        <v>0</v>
      </c>
      <c r="H1140" s="1">
        <v>1300</v>
      </c>
    </row>
    <row r="1141" spans="1:8" hidden="1" x14ac:dyDescent="0.3">
      <c r="A1141">
        <v>14000</v>
      </c>
      <c r="B1141" t="str">
        <f t="shared" si="64"/>
        <v>09035</v>
      </c>
      <c r="C1141" t="str">
        <f t="shared" si="66"/>
        <v>CJS70072</v>
      </c>
      <c r="D1141" t="str">
        <f>"5011380"</f>
        <v>5011380</v>
      </c>
      <c r="E1141" t="s">
        <v>46</v>
      </c>
      <c r="F1141" s="1">
        <v>368</v>
      </c>
      <c r="G1141" s="1">
        <v>16</v>
      </c>
      <c r="H1141" s="1">
        <v>384</v>
      </c>
    </row>
    <row r="1142" spans="1:8" hidden="1" x14ac:dyDescent="0.3">
      <c r="A1142">
        <v>14000</v>
      </c>
      <c r="B1142" t="str">
        <f t="shared" si="64"/>
        <v>09035</v>
      </c>
      <c r="C1142" t="str">
        <f t="shared" si="66"/>
        <v>CJS70072</v>
      </c>
      <c r="D1142" t="str">
        <f>"5011530"</f>
        <v>5011530</v>
      </c>
      <c r="E1142" t="s">
        <v>48</v>
      </c>
      <c r="F1142" s="1">
        <v>5000</v>
      </c>
      <c r="G1142" s="1">
        <v>0</v>
      </c>
      <c r="H1142" s="1">
        <v>5000</v>
      </c>
    </row>
    <row r="1143" spans="1:8" hidden="1" x14ac:dyDescent="0.3">
      <c r="A1143">
        <v>14000</v>
      </c>
      <c r="B1143" t="str">
        <f t="shared" si="64"/>
        <v>09035</v>
      </c>
      <c r="C1143" t="str">
        <f t="shared" si="66"/>
        <v>CJS70072</v>
      </c>
      <c r="D1143" t="str">
        <f>"5012160"</f>
        <v>5012160</v>
      </c>
      <c r="E1143" t="s">
        <v>55</v>
      </c>
      <c r="F1143" s="1">
        <v>1086.1500000000001</v>
      </c>
      <c r="G1143" s="1">
        <v>0</v>
      </c>
      <c r="H1143" s="1">
        <v>1086.1500000000001</v>
      </c>
    </row>
    <row r="1144" spans="1:8" hidden="1" x14ac:dyDescent="0.3">
      <c r="A1144">
        <v>14000</v>
      </c>
      <c r="B1144" t="str">
        <f t="shared" si="64"/>
        <v>09035</v>
      </c>
      <c r="C1144" t="str">
        <f t="shared" si="66"/>
        <v>CJS70072</v>
      </c>
      <c r="D1144" t="str">
        <f>"5012170"</f>
        <v>5012170</v>
      </c>
      <c r="E1144" t="s">
        <v>56</v>
      </c>
      <c r="F1144" s="1">
        <v>258.75</v>
      </c>
      <c r="G1144" s="1">
        <v>11.25</v>
      </c>
      <c r="H1144" s="1">
        <v>270</v>
      </c>
    </row>
    <row r="1145" spans="1:8" hidden="1" x14ac:dyDescent="0.3">
      <c r="A1145">
        <v>14000</v>
      </c>
      <c r="B1145" t="str">
        <f t="shared" si="64"/>
        <v>09035</v>
      </c>
      <c r="C1145" t="str">
        <f t="shared" si="66"/>
        <v>CJS70072</v>
      </c>
      <c r="D1145" t="str">
        <f>"5012220"</f>
        <v>5012220</v>
      </c>
      <c r="E1145" t="s">
        <v>59</v>
      </c>
      <c r="F1145" s="1">
        <v>1.42</v>
      </c>
      <c r="G1145" s="1">
        <v>0</v>
      </c>
      <c r="H1145" s="1">
        <v>1.42</v>
      </c>
    </row>
    <row r="1146" spans="1:8" hidden="1" x14ac:dyDescent="0.3">
      <c r="A1146">
        <v>14000</v>
      </c>
      <c r="B1146" t="str">
        <f t="shared" si="64"/>
        <v>09035</v>
      </c>
      <c r="C1146" t="str">
        <f t="shared" si="66"/>
        <v>CJS70072</v>
      </c>
      <c r="D1146" t="str">
        <f>"5012440"</f>
        <v>5012440</v>
      </c>
      <c r="E1146" t="s">
        <v>62</v>
      </c>
      <c r="F1146" s="1">
        <v>5102.5</v>
      </c>
      <c r="G1146" s="1">
        <v>0</v>
      </c>
      <c r="H1146" s="1">
        <v>5102.5</v>
      </c>
    </row>
    <row r="1147" spans="1:8" hidden="1" x14ac:dyDescent="0.3">
      <c r="A1147">
        <v>14000</v>
      </c>
      <c r="B1147" t="str">
        <f t="shared" si="64"/>
        <v>09035</v>
      </c>
      <c r="C1147" t="str">
        <f t="shared" si="66"/>
        <v>CJS70072</v>
      </c>
      <c r="D1147" t="str">
        <f>"5012520"</f>
        <v>5012520</v>
      </c>
      <c r="E1147" t="s">
        <v>63</v>
      </c>
      <c r="F1147" s="1">
        <v>22.04</v>
      </c>
      <c r="G1147" s="1">
        <v>0</v>
      </c>
      <c r="H1147" s="1">
        <v>22.04</v>
      </c>
    </row>
    <row r="1148" spans="1:8" hidden="1" x14ac:dyDescent="0.3">
      <c r="A1148">
        <v>14000</v>
      </c>
      <c r="B1148" t="str">
        <f t="shared" si="64"/>
        <v>09035</v>
      </c>
      <c r="C1148" t="str">
        <f t="shared" si="66"/>
        <v>CJS70072</v>
      </c>
      <c r="D1148" t="str">
        <f>"5012780"</f>
        <v>5012780</v>
      </c>
      <c r="E1148" t="s">
        <v>72</v>
      </c>
      <c r="F1148" s="1">
        <v>3666.54</v>
      </c>
      <c r="G1148" s="1">
        <v>0</v>
      </c>
      <c r="H1148" s="1">
        <v>3666.54</v>
      </c>
    </row>
    <row r="1149" spans="1:8" hidden="1" x14ac:dyDescent="0.3">
      <c r="A1149">
        <v>14000</v>
      </c>
      <c r="B1149" t="str">
        <f t="shared" si="64"/>
        <v>09035</v>
      </c>
      <c r="C1149" t="str">
        <f t="shared" si="66"/>
        <v>CJS70072</v>
      </c>
      <c r="D1149" t="str">
        <f>"5012850"</f>
        <v>5012850</v>
      </c>
      <c r="E1149" t="s">
        <v>76</v>
      </c>
      <c r="F1149" s="1">
        <v>1842.6</v>
      </c>
      <c r="G1149" s="1">
        <v>0</v>
      </c>
      <c r="H1149" s="1">
        <v>1842.6</v>
      </c>
    </row>
    <row r="1150" spans="1:8" hidden="1" x14ac:dyDescent="0.3">
      <c r="A1150">
        <v>14000</v>
      </c>
      <c r="B1150" t="str">
        <f t="shared" si="64"/>
        <v>09035</v>
      </c>
      <c r="C1150" t="str">
        <f t="shared" si="66"/>
        <v>CJS70072</v>
      </c>
      <c r="D1150" t="str">
        <f>"5013120"</f>
        <v>5013120</v>
      </c>
      <c r="E1150" t="s">
        <v>80</v>
      </c>
      <c r="F1150" s="1">
        <v>62.05</v>
      </c>
      <c r="G1150" s="1">
        <v>0</v>
      </c>
      <c r="H1150" s="1">
        <v>62.05</v>
      </c>
    </row>
    <row r="1151" spans="1:8" hidden="1" x14ac:dyDescent="0.3">
      <c r="A1151">
        <v>14000</v>
      </c>
      <c r="B1151" t="str">
        <f t="shared" si="64"/>
        <v>09035</v>
      </c>
      <c r="C1151" t="str">
        <f t="shared" si="66"/>
        <v>CJS70072</v>
      </c>
      <c r="D1151" t="str">
        <f>"5013650"</f>
        <v>5013650</v>
      </c>
      <c r="E1151" t="s">
        <v>83</v>
      </c>
      <c r="F1151" s="1">
        <v>0.98</v>
      </c>
      <c r="G1151" s="1">
        <v>0</v>
      </c>
      <c r="H1151" s="1">
        <v>0.98</v>
      </c>
    </row>
    <row r="1152" spans="1:8" hidden="1" x14ac:dyDescent="0.3">
      <c r="A1152">
        <v>14000</v>
      </c>
      <c r="B1152" t="str">
        <f t="shared" si="64"/>
        <v>09035</v>
      </c>
      <c r="C1152" t="str">
        <f t="shared" si="66"/>
        <v>CJS70072</v>
      </c>
      <c r="D1152" t="str">
        <f>"5014510"</f>
        <v>5014510</v>
      </c>
      <c r="E1152" t="s">
        <v>88</v>
      </c>
      <c r="F1152" s="1">
        <v>2881824.82</v>
      </c>
      <c r="G1152" s="1">
        <v>79353.75</v>
      </c>
      <c r="H1152" s="1">
        <v>2961178.57</v>
      </c>
    </row>
    <row r="1153" spans="1:8" hidden="1" x14ac:dyDescent="0.3">
      <c r="A1153">
        <v>14000</v>
      </c>
      <c r="B1153" t="str">
        <f t="shared" si="64"/>
        <v>09035</v>
      </c>
      <c r="C1153" t="str">
        <f t="shared" si="66"/>
        <v>CJS70072</v>
      </c>
      <c r="D1153" t="str">
        <f>"5015350"</f>
        <v>5015350</v>
      </c>
      <c r="E1153" t="s">
        <v>90</v>
      </c>
      <c r="F1153" s="1">
        <v>900</v>
      </c>
      <c r="G1153" s="1">
        <v>0</v>
      </c>
      <c r="H1153" s="1">
        <v>900</v>
      </c>
    </row>
    <row r="1154" spans="1:8" hidden="1" x14ac:dyDescent="0.3">
      <c r="A1154">
        <v>14000</v>
      </c>
      <c r="B1154" t="str">
        <f t="shared" si="64"/>
        <v>09035</v>
      </c>
      <c r="C1154" t="str">
        <f t="shared" si="66"/>
        <v>CJS70072</v>
      </c>
      <c r="D1154" t="str">
        <f>"5015380"</f>
        <v>5015380</v>
      </c>
      <c r="E1154" t="s">
        <v>91</v>
      </c>
      <c r="F1154" s="1">
        <v>6480.93</v>
      </c>
      <c r="G1154" s="1">
        <v>0</v>
      </c>
      <c r="H1154" s="1">
        <v>6480.93</v>
      </c>
    </row>
    <row r="1155" spans="1:8" hidden="1" x14ac:dyDescent="0.3">
      <c r="A1155">
        <v>14000</v>
      </c>
      <c r="B1155" t="str">
        <f t="shared" si="64"/>
        <v>09035</v>
      </c>
      <c r="C1155" t="str">
        <f t="shared" si="66"/>
        <v>CJS70072</v>
      </c>
      <c r="D1155" t="str">
        <f>"5015410"</f>
        <v>5015410</v>
      </c>
      <c r="E1155" t="s">
        <v>93</v>
      </c>
      <c r="F1155" s="1">
        <v>5252.96</v>
      </c>
      <c r="G1155" s="1">
        <v>0</v>
      </c>
      <c r="H1155" s="1">
        <v>5252.96</v>
      </c>
    </row>
    <row r="1156" spans="1:8" hidden="1" x14ac:dyDescent="0.3">
      <c r="A1156">
        <v>14000</v>
      </c>
      <c r="B1156" t="str">
        <f t="shared" si="64"/>
        <v>09035</v>
      </c>
      <c r="C1156" t="str">
        <f t="shared" si="66"/>
        <v>CJS70072</v>
      </c>
      <c r="D1156" t="str">
        <f>"5022240"</f>
        <v>5022240</v>
      </c>
      <c r="E1156" t="s">
        <v>101</v>
      </c>
      <c r="F1156" s="1">
        <v>28.72</v>
      </c>
      <c r="G1156" s="1">
        <v>0</v>
      </c>
      <c r="H1156" s="1">
        <v>28.72</v>
      </c>
    </row>
    <row r="1157" spans="1:8" hidden="1" x14ac:dyDescent="0.3">
      <c r="A1157">
        <v>14000</v>
      </c>
      <c r="B1157" t="str">
        <f t="shared" si="64"/>
        <v>09035</v>
      </c>
      <c r="C1157" t="str">
        <f t="shared" si="66"/>
        <v>CJS70072</v>
      </c>
      <c r="D1157" t="str">
        <f>"5022320"</f>
        <v>5022320</v>
      </c>
      <c r="E1157" t="s">
        <v>103</v>
      </c>
      <c r="F1157" s="1">
        <v>0</v>
      </c>
      <c r="G1157" s="1">
        <v>0</v>
      </c>
      <c r="H1157" s="1">
        <v>0</v>
      </c>
    </row>
    <row r="1158" spans="1:8" hidden="1" x14ac:dyDescent="0.3">
      <c r="A1158">
        <v>14000</v>
      </c>
      <c r="B1158" t="str">
        <f t="shared" si="64"/>
        <v>09035</v>
      </c>
      <c r="C1158" t="str">
        <f>"CJS70074"</f>
        <v>CJS70074</v>
      </c>
      <c r="D1158" t="str">
        <f>"101010"</f>
        <v>101010</v>
      </c>
      <c r="E1158" t="s">
        <v>27</v>
      </c>
      <c r="F1158" s="1">
        <v>0</v>
      </c>
      <c r="G1158" s="1">
        <v>0</v>
      </c>
      <c r="H1158" s="1">
        <v>0</v>
      </c>
    </row>
    <row r="1159" spans="1:8" hidden="1" x14ac:dyDescent="0.3">
      <c r="A1159">
        <v>14000</v>
      </c>
      <c r="B1159" t="str">
        <f t="shared" si="64"/>
        <v>09035</v>
      </c>
      <c r="C1159" t="str">
        <f>"CJS70074"</f>
        <v>CJS70074</v>
      </c>
      <c r="D1159" t="str">
        <f>"308000"</f>
        <v>308000</v>
      </c>
      <c r="E1159" t="s">
        <v>120</v>
      </c>
      <c r="F1159" s="1">
        <v>0</v>
      </c>
      <c r="G1159" s="1">
        <v>0</v>
      </c>
      <c r="H1159" s="1">
        <v>0</v>
      </c>
    </row>
    <row r="1160" spans="1:8" hidden="1" x14ac:dyDescent="0.3">
      <c r="A1160">
        <v>14000</v>
      </c>
      <c r="B1160" t="str">
        <f t="shared" si="64"/>
        <v>09035</v>
      </c>
      <c r="C1160" t="str">
        <f>"CJS7650105"</f>
        <v>CJS7650105</v>
      </c>
      <c r="D1160" t="str">
        <f>"101010"</f>
        <v>101010</v>
      </c>
      <c r="E1160" t="s">
        <v>27</v>
      </c>
      <c r="F1160" s="1">
        <v>0</v>
      </c>
      <c r="G1160" s="1">
        <v>0</v>
      </c>
      <c r="H1160" s="1">
        <v>0</v>
      </c>
    </row>
    <row r="1161" spans="1:8" hidden="1" x14ac:dyDescent="0.3">
      <c r="A1161">
        <v>14000</v>
      </c>
      <c r="B1161" t="str">
        <f t="shared" ref="B1161:B1187" si="67">"09120"</f>
        <v>09120</v>
      </c>
      <c r="C1161" t="str">
        <f>"0000000000"</f>
        <v>0000000000</v>
      </c>
      <c r="D1161" t="str">
        <f>"101010"</f>
        <v>101010</v>
      </c>
      <c r="E1161" t="s">
        <v>27</v>
      </c>
      <c r="F1161" s="1">
        <v>3831735.41</v>
      </c>
      <c r="G1161" s="1">
        <v>130844.97</v>
      </c>
      <c r="H1161" s="1">
        <v>3962580.38</v>
      </c>
    </row>
    <row r="1162" spans="1:8" hidden="1" x14ac:dyDescent="0.3">
      <c r="A1162">
        <v>14000</v>
      </c>
      <c r="B1162" t="str">
        <f t="shared" si="67"/>
        <v>09120</v>
      </c>
      <c r="C1162" t="str">
        <f>"0000000000"</f>
        <v>0000000000</v>
      </c>
      <c r="D1162" t="str">
        <f>"308000"</f>
        <v>308000</v>
      </c>
      <c r="E1162" t="s">
        <v>120</v>
      </c>
      <c r="F1162" s="1">
        <v>-2563618.69</v>
      </c>
      <c r="G1162" s="1">
        <v>0</v>
      </c>
      <c r="H1162" s="1">
        <v>-2563618.69</v>
      </c>
    </row>
    <row r="1163" spans="1:8" hidden="1" x14ac:dyDescent="0.3">
      <c r="A1163">
        <v>14000</v>
      </c>
      <c r="B1163" t="str">
        <f t="shared" si="67"/>
        <v>09120</v>
      </c>
      <c r="C1163" t="str">
        <f>"0000000000"</f>
        <v>0000000000</v>
      </c>
      <c r="D1163" t="str">
        <f>"4007108"</f>
        <v>4007108</v>
      </c>
      <c r="E1163" t="s">
        <v>143</v>
      </c>
      <c r="F1163" s="1">
        <v>-4029.4</v>
      </c>
      <c r="G1163" s="1">
        <v>-261.33</v>
      </c>
      <c r="H1163" s="1">
        <v>-4290.7299999999996</v>
      </c>
    </row>
    <row r="1164" spans="1:8" hidden="1" x14ac:dyDescent="0.3">
      <c r="A1164">
        <v>14000</v>
      </c>
      <c r="B1164" t="str">
        <f t="shared" si="67"/>
        <v>09120</v>
      </c>
      <c r="C1164" t="str">
        <f>"0000000000"</f>
        <v>0000000000</v>
      </c>
      <c r="D1164" t="str">
        <f>"4008195"</f>
        <v>4008195</v>
      </c>
      <c r="E1164" t="s">
        <v>152</v>
      </c>
      <c r="F1164" s="1">
        <v>-1264087.32</v>
      </c>
      <c r="G1164" s="1">
        <v>-130583.64</v>
      </c>
      <c r="H1164" s="1">
        <v>-1394670.96</v>
      </c>
    </row>
    <row r="1165" spans="1:8" hidden="1" x14ac:dyDescent="0.3">
      <c r="A1165">
        <v>14000</v>
      </c>
      <c r="B1165" t="str">
        <f t="shared" si="67"/>
        <v>09120</v>
      </c>
      <c r="C1165" t="str">
        <f>"CJS41000"</f>
        <v>CJS41000</v>
      </c>
      <c r="D1165" t="str">
        <f>"101010"</f>
        <v>101010</v>
      </c>
      <c r="E1165" t="s">
        <v>27</v>
      </c>
      <c r="F1165" s="1">
        <v>0</v>
      </c>
      <c r="G1165" s="1">
        <v>0</v>
      </c>
      <c r="H1165" s="1">
        <v>0</v>
      </c>
    </row>
    <row r="1166" spans="1:8" hidden="1" x14ac:dyDescent="0.3">
      <c r="A1166">
        <v>14000</v>
      </c>
      <c r="B1166" t="str">
        <f t="shared" si="67"/>
        <v>09120</v>
      </c>
      <c r="C1166" t="str">
        <f>"CJS56502"</f>
        <v>CJS56502</v>
      </c>
      <c r="D1166" t="str">
        <f>"101010"</f>
        <v>101010</v>
      </c>
      <c r="E1166" t="s">
        <v>27</v>
      </c>
      <c r="F1166" s="1">
        <v>0</v>
      </c>
      <c r="G1166" s="1">
        <v>0</v>
      </c>
      <c r="H1166" s="1">
        <v>0</v>
      </c>
    </row>
    <row r="1167" spans="1:8" hidden="1" x14ac:dyDescent="0.3">
      <c r="A1167">
        <v>14000</v>
      </c>
      <c r="B1167" t="str">
        <f t="shared" si="67"/>
        <v>09120</v>
      </c>
      <c r="C1167" t="str">
        <f t="shared" ref="C1167:C1180" si="68">"CJS99006"</f>
        <v>CJS99006</v>
      </c>
      <c r="D1167" t="str">
        <f>"101010"</f>
        <v>101010</v>
      </c>
      <c r="E1167" t="s">
        <v>27</v>
      </c>
      <c r="F1167" s="1">
        <v>1301.82</v>
      </c>
      <c r="G1167" s="1">
        <v>0</v>
      </c>
      <c r="H1167" s="1">
        <v>1301.82</v>
      </c>
    </row>
    <row r="1168" spans="1:8" hidden="1" x14ac:dyDescent="0.3">
      <c r="A1168">
        <v>14000</v>
      </c>
      <c r="B1168" t="str">
        <f t="shared" si="67"/>
        <v>09120</v>
      </c>
      <c r="C1168" t="str">
        <f t="shared" si="68"/>
        <v>CJS99006</v>
      </c>
      <c r="D1168" t="str">
        <f>"308000"</f>
        <v>308000</v>
      </c>
      <c r="E1168" t="s">
        <v>120</v>
      </c>
      <c r="F1168" s="1">
        <v>0</v>
      </c>
      <c r="G1168" s="1">
        <v>0</v>
      </c>
      <c r="H1168" s="1">
        <v>0</v>
      </c>
    </row>
    <row r="1169" spans="1:8" hidden="1" x14ac:dyDescent="0.3">
      <c r="A1169">
        <v>14000</v>
      </c>
      <c r="B1169" t="str">
        <f t="shared" si="67"/>
        <v>09120</v>
      </c>
      <c r="C1169" t="str">
        <f t="shared" si="68"/>
        <v>CJS99006</v>
      </c>
      <c r="D1169" t="str">
        <f>"4009060"</f>
        <v>4009060</v>
      </c>
      <c r="E1169" t="s">
        <v>126</v>
      </c>
      <c r="F1169" s="1">
        <v>-1500</v>
      </c>
      <c r="G1169" s="1">
        <v>0</v>
      </c>
      <c r="H1169" s="1">
        <v>-1500</v>
      </c>
    </row>
    <row r="1170" spans="1:8" hidden="1" x14ac:dyDescent="0.3">
      <c r="A1170">
        <v>14000</v>
      </c>
      <c r="B1170" t="str">
        <f t="shared" si="67"/>
        <v>09120</v>
      </c>
      <c r="C1170" t="str">
        <f t="shared" si="68"/>
        <v>CJS99006</v>
      </c>
      <c r="D1170" t="str">
        <f>"5011110"</f>
        <v>5011110</v>
      </c>
      <c r="E1170" t="s">
        <v>35</v>
      </c>
      <c r="F1170" s="1">
        <v>16.829999999999998</v>
      </c>
      <c r="G1170" s="1">
        <v>0</v>
      </c>
      <c r="H1170" s="1">
        <v>16.829999999999998</v>
      </c>
    </row>
    <row r="1171" spans="1:8" hidden="1" x14ac:dyDescent="0.3">
      <c r="A1171">
        <v>14000</v>
      </c>
      <c r="B1171" t="str">
        <f t="shared" si="67"/>
        <v>09120</v>
      </c>
      <c r="C1171" t="str">
        <f t="shared" si="68"/>
        <v>CJS99006</v>
      </c>
      <c r="D1171" t="str">
        <f>"5011120"</f>
        <v>5011120</v>
      </c>
      <c r="E1171" t="s">
        <v>36</v>
      </c>
      <c r="F1171" s="1">
        <v>9.1</v>
      </c>
      <c r="G1171" s="1">
        <v>0</v>
      </c>
      <c r="H1171" s="1">
        <v>9.1</v>
      </c>
    </row>
    <row r="1172" spans="1:8" hidden="1" x14ac:dyDescent="0.3">
      <c r="A1172">
        <v>14000</v>
      </c>
      <c r="B1172" t="str">
        <f t="shared" si="67"/>
        <v>09120</v>
      </c>
      <c r="C1172" t="str">
        <f t="shared" si="68"/>
        <v>CJS99006</v>
      </c>
      <c r="D1172" t="str">
        <f>"5011140"</f>
        <v>5011140</v>
      </c>
      <c r="E1172" t="s">
        <v>37</v>
      </c>
      <c r="F1172" s="1">
        <v>1.68</v>
      </c>
      <c r="G1172" s="1">
        <v>0</v>
      </c>
      <c r="H1172" s="1">
        <v>1.68</v>
      </c>
    </row>
    <row r="1173" spans="1:8" hidden="1" x14ac:dyDescent="0.3">
      <c r="A1173">
        <v>14000</v>
      </c>
      <c r="B1173" t="str">
        <f t="shared" si="67"/>
        <v>09120</v>
      </c>
      <c r="C1173" t="str">
        <f t="shared" si="68"/>
        <v>CJS99006</v>
      </c>
      <c r="D1173" t="str">
        <f>"5011150"</f>
        <v>5011150</v>
      </c>
      <c r="E1173" t="s">
        <v>38</v>
      </c>
      <c r="F1173" s="1">
        <v>30.73</v>
      </c>
      <c r="G1173" s="1">
        <v>0</v>
      </c>
      <c r="H1173" s="1">
        <v>30.73</v>
      </c>
    </row>
    <row r="1174" spans="1:8" hidden="1" x14ac:dyDescent="0.3">
      <c r="A1174">
        <v>14000</v>
      </c>
      <c r="B1174" t="str">
        <f t="shared" si="67"/>
        <v>09120</v>
      </c>
      <c r="C1174" t="str">
        <f t="shared" si="68"/>
        <v>CJS99006</v>
      </c>
      <c r="D1174" t="str">
        <f>"5011160"</f>
        <v>5011160</v>
      </c>
      <c r="E1174" t="s">
        <v>39</v>
      </c>
      <c r="F1174" s="1">
        <v>1.4</v>
      </c>
      <c r="G1174" s="1">
        <v>0</v>
      </c>
      <c r="H1174" s="1">
        <v>1.4</v>
      </c>
    </row>
    <row r="1175" spans="1:8" hidden="1" x14ac:dyDescent="0.3">
      <c r="A1175">
        <v>14000</v>
      </c>
      <c r="B1175" t="str">
        <f t="shared" si="67"/>
        <v>09120</v>
      </c>
      <c r="C1175" t="str">
        <f t="shared" si="68"/>
        <v>CJS99006</v>
      </c>
      <c r="D1175" t="str">
        <f>"5011170"</f>
        <v>5011170</v>
      </c>
      <c r="E1175" t="s">
        <v>40</v>
      </c>
      <c r="F1175" s="1">
        <v>0.75</v>
      </c>
      <c r="G1175" s="1">
        <v>0</v>
      </c>
      <c r="H1175" s="1">
        <v>0.75</v>
      </c>
    </row>
    <row r="1176" spans="1:8" hidden="1" x14ac:dyDescent="0.3">
      <c r="A1176">
        <v>14000</v>
      </c>
      <c r="B1176" t="str">
        <f t="shared" si="67"/>
        <v>09120</v>
      </c>
      <c r="C1176" t="str">
        <f t="shared" si="68"/>
        <v>CJS99006</v>
      </c>
      <c r="D1176" t="str">
        <f>"5011230"</f>
        <v>5011230</v>
      </c>
      <c r="E1176" t="s">
        <v>43</v>
      </c>
      <c r="F1176" s="1">
        <v>125</v>
      </c>
      <c r="G1176" s="1">
        <v>0</v>
      </c>
      <c r="H1176" s="1">
        <v>125</v>
      </c>
    </row>
    <row r="1177" spans="1:8" hidden="1" x14ac:dyDescent="0.3">
      <c r="A1177">
        <v>14000</v>
      </c>
      <c r="B1177" t="str">
        <f t="shared" si="67"/>
        <v>09120</v>
      </c>
      <c r="C1177" t="str">
        <f t="shared" si="68"/>
        <v>CJS99006</v>
      </c>
      <c r="D1177" t="str">
        <f>"5011660"</f>
        <v>5011660</v>
      </c>
      <c r="E1177" t="s">
        <v>50</v>
      </c>
      <c r="F1177" s="1">
        <v>1.25</v>
      </c>
      <c r="G1177" s="1">
        <v>0</v>
      </c>
      <c r="H1177" s="1">
        <v>1.25</v>
      </c>
    </row>
    <row r="1178" spans="1:8" hidden="1" x14ac:dyDescent="0.3">
      <c r="A1178">
        <v>14000</v>
      </c>
      <c r="B1178" t="str">
        <f t="shared" si="67"/>
        <v>09120</v>
      </c>
      <c r="C1178" t="str">
        <f t="shared" si="68"/>
        <v>CJS99006</v>
      </c>
      <c r="D1178" t="str">
        <f>"5012160"</f>
        <v>5012160</v>
      </c>
      <c r="E1178" t="s">
        <v>55</v>
      </c>
      <c r="F1178" s="1">
        <v>0.95</v>
      </c>
      <c r="G1178" s="1">
        <v>0</v>
      </c>
      <c r="H1178" s="1">
        <v>0.95</v>
      </c>
    </row>
    <row r="1179" spans="1:8" hidden="1" x14ac:dyDescent="0.3">
      <c r="A1179">
        <v>14000</v>
      </c>
      <c r="B1179" t="str">
        <f t="shared" si="67"/>
        <v>09120</v>
      </c>
      <c r="C1179" t="str">
        <f t="shared" si="68"/>
        <v>CJS99006</v>
      </c>
      <c r="D1179" t="str">
        <f>"5012780"</f>
        <v>5012780</v>
      </c>
      <c r="E1179" t="s">
        <v>72</v>
      </c>
      <c r="F1179" s="1">
        <v>8.42</v>
      </c>
      <c r="G1179" s="1">
        <v>0</v>
      </c>
      <c r="H1179" s="1">
        <v>8.42</v>
      </c>
    </row>
    <row r="1180" spans="1:8" hidden="1" x14ac:dyDescent="0.3">
      <c r="A1180">
        <v>14000</v>
      </c>
      <c r="B1180" t="str">
        <f t="shared" si="67"/>
        <v>09120</v>
      </c>
      <c r="C1180" t="str">
        <f t="shared" si="68"/>
        <v>CJS99006</v>
      </c>
      <c r="D1180" t="str">
        <f>"5015410"</f>
        <v>5015410</v>
      </c>
      <c r="E1180" t="s">
        <v>93</v>
      </c>
      <c r="F1180" s="1">
        <v>2.0699999999999998</v>
      </c>
      <c r="G1180" s="1">
        <v>0</v>
      </c>
      <c r="H1180" s="1">
        <v>2.0699999999999998</v>
      </c>
    </row>
    <row r="1181" spans="1:8" hidden="1" x14ac:dyDescent="0.3">
      <c r="A1181">
        <v>14000</v>
      </c>
      <c r="B1181" t="str">
        <f t="shared" si="67"/>
        <v>09120</v>
      </c>
      <c r="C1181" t="str">
        <f t="shared" ref="C1181:C1186" si="69">"CJS99007"</f>
        <v>CJS99007</v>
      </c>
      <c r="D1181" t="str">
        <f>"101010"</f>
        <v>101010</v>
      </c>
      <c r="E1181" t="s">
        <v>27</v>
      </c>
      <c r="F1181" s="1">
        <v>-3453972.11</v>
      </c>
      <c r="G1181" s="1">
        <v>-69602.350000000006</v>
      </c>
      <c r="H1181" s="1">
        <v>-3523574.46</v>
      </c>
    </row>
    <row r="1182" spans="1:8" hidden="1" x14ac:dyDescent="0.3">
      <c r="A1182">
        <v>14000</v>
      </c>
      <c r="B1182" t="str">
        <f t="shared" si="67"/>
        <v>09120</v>
      </c>
      <c r="C1182" t="str">
        <f t="shared" si="69"/>
        <v>CJS99007</v>
      </c>
      <c r="D1182" t="str">
        <f>"205025"</f>
        <v>205025</v>
      </c>
      <c r="E1182" t="s">
        <v>29</v>
      </c>
      <c r="F1182" s="1">
        <v>-38921.370000000003</v>
      </c>
      <c r="G1182" s="1">
        <v>38921.370000000003</v>
      </c>
      <c r="H1182" s="1">
        <v>0</v>
      </c>
    </row>
    <row r="1183" spans="1:8" hidden="1" x14ac:dyDescent="0.3">
      <c r="A1183">
        <v>14000</v>
      </c>
      <c r="B1183" t="str">
        <f t="shared" si="67"/>
        <v>09120</v>
      </c>
      <c r="C1183" t="str">
        <f t="shared" si="69"/>
        <v>CJS99007</v>
      </c>
      <c r="D1183" t="str">
        <f>"308000"</f>
        <v>308000</v>
      </c>
      <c r="E1183" t="s">
        <v>120</v>
      </c>
      <c r="F1183" s="1">
        <v>1900061.35</v>
      </c>
      <c r="G1183" s="1">
        <v>0</v>
      </c>
      <c r="H1183" s="1">
        <v>1900061.35</v>
      </c>
    </row>
    <row r="1184" spans="1:8" hidden="1" x14ac:dyDescent="0.3">
      <c r="A1184">
        <v>14000</v>
      </c>
      <c r="B1184" t="str">
        <f t="shared" si="67"/>
        <v>09120</v>
      </c>
      <c r="C1184" t="str">
        <f t="shared" si="69"/>
        <v>CJS99007</v>
      </c>
      <c r="D1184" t="str">
        <f>"5014510"</f>
        <v>5014510</v>
      </c>
      <c r="E1184" t="s">
        <v>88</v>
      </c>
      <c r="F1184" s="1">
        <v>1106013.0900000001</v>
      </c>
      <c r="G1184" s="1">
        <v>50237.97</v>
      </c>
      <c r="H1184" s="1">
        <v>1156251.06</v>
      </c>
    </row>
    <row r="1185" spans="1:8" hidden="1" x14ac:dyDescent="0.3">
      <c r="A1185">
        <v>14000</v>
      </c>
      <c r="B1185" t="str">
        <f t="shared" si="67"/>
        <v>09120</v>
      </c>
      <c r="C1185" t="str">
        <f t="shared" si="69"/>
        <v>CJS99007</v>
      </c>
      <c r="D1185" t="str">
        <f>"5014520"</f>
        <v>5014520</v>
      </c>
      <c r="E1185" t="s">
        <v>111</v>
      </c>
      <c r="F1185" s="1">
        <v>459079.72</v>
      </c>
      <c r="G1185" s="1">
        <v>8182.33</v>
      </c>
      <c r="H1185" s="1">
        <v>467262.05</v>
      </c>
    </row>
    <row r="1186" spans="1:8" hidden="1" x14ac:dyDescent="0.3">
      <c r="A1186">
        <v>14000</v>
      </c>
      <c r="B1186" t="str">
        <f t="shared" si="67"/>
        <v>09120</v>
      </c>
      <c r="C1186" t="str">
        <f t="shared" si="69"/>
        <v>CJS99007</v>
      </c>
      <c r="D1186" t="str">
        <f>"609930"</f>
        <v>609930</v>
      </c>
      <c r="E1186" t="s">
        <v>148</v>
      </c>
      <c r="F1186" s="1">
        <v>27739.32</v>
      </c>
      <c r="G1186" s="1">
        <v>-27739.32</v>
      </c>
      <c r="H1186" s="1">
        <v>0</v>
      </c>
    </row>
    <row r="1187" spans="1:8" hidden="1" x14ac:dyDescent="0.3">
      <c r="A1187">
        <v>14000</v>
      </c>
      <c r="B1187" t="str">
        <f t="shared" si="67"/>
        <v>09120</v>
      </c>
      <c r="C1187" t="str">
        <f>"CJS99008"</f>
        <v>CJS99008</v>
      </c>
      <c r="D1187" t="str">
        <f>"101010"</f>
        <v>101010</v>
      </c>
      <c r="E1187" t="s">
        <v>27</v>
      </c>
      <c r="F1187" s="1">
        <v>0</v>
      </c>
      <c r="G1187" s="1">
        <v>0</v>
      </c>
      <c r="H1187" s="1">
        <v>0</v>
      </c>
    </row>
    <row r="1188" spans="1:8" hidden="1" x14ac:dyDescent="0.3">
      <c r="A1188">
        <v>14000</v>
      </c>
      <c r="B1188" t="str">
        <f t="shared" ref="B1188:B1219" si="70">"09300"</f>
        <v>09300</v>
      </c>
      <c r="C1188" t="str">
        <f>"0000000000"</f>
        <v>0000000000</v>
      </c>
      <c r="D1188" t="str">
        <f>"101010"</f>
        <v>101010</v>
      </c>
      <c r="E1188" t="s">
        <v>27</v>
      </c>
      <c r="F1188" s="1">
        <v>0</v>
      </c>
      <c r="G1188" s="1">
        <v>3345.46</v>
      </c>
      <c r="H1188" s="1">
        <v>3345.46</v>
      </c>
    </row>
    <row r="1189" spans="1:8" hidden="1" x14ac:dyDescent="0.3">
      <c r="A1189">
        <v>14000</v>
      </c>
      <c r="B1189" t="str">
        <f t="shared" si="70"/>
        <v>09300</v>
      </c>
      <c r="C1189" t="str">
        <f>"0000000000"</f>
        <v>0000000000</v>
      </c>
      <c r="D1189" t="str">
        <f>"4007108"</f>
        <v>4007108</v>
      </c>
      <c r="E1189" t="s">
        <v>143</v>
      </c>
      <c r="F1189" s="1">
        <v>0</v>
      </c>
      <c r="G1189" s="1">
        <v>-4498.46</v>
      </c>
      <c r="H1189" s="1">
        <v>-4498.46</v>
      </c>
    </row>
    <row r="1190" spans="1:8" hidden="1" x14ac:dyDescent="0.3">
      <c r="A1190">
        <v>14000</v>
      </c>
      <c r="B1190" t="str">
        <f t="shared" si="70"/>
        <v>09300</v>
      </c>
      <c r="C1190" t="str">
        <f>"0000000000"</f>
        <v>0000000000</v>
      </c>
      <c r="D1190" t="str">
        <f>"609870"</f>
        <v>609870</v>
      </c>
      <c r="E1190" t="s">
        <v>132</v>
      </c>
      <c r="F1190" s="1">
        <v>0</v>
      </c>
      <c r="G1190" s="1">
        <v>1153</v>
      </c>
      <c r="H1190" s="1">
        <v>1153</v>
      </c>
    </row>
    <row r="1191" spans="1:8" hidden="1" x14ac:dyDescent="0.3">
      <c r="A1191">
        <v>14000</v>
      </c>
      <c r="B1191" t="str">
        <f t="shared" si="70"/>
        <v>09300</v>
      </c>
      <c r="C1191" t="str">
        <f>"CJS5601701"</f>
        <v>CJS5601701</v>
      </c>
      <c r="D1191" t="str">
        <f t="shared" ref="D1191:D1200" si="71">"101010"</f>
        <v>101010</v>
      </c>
      <c r="E1191" t="s">
        <v>27</v>
      </c>
      <c r="F1191" s="1">
        <v>0</v>
      </c>
      <c r="G1191" s="1">
        <v>0</v>
      </c>
      <c r="H1191" s="1">
        <v>0</v>
      </c>
    </row>
    <row r="1192" spans="1:8" hidden="1" x14ac:dyDescent="0.3">
      <c r="A1192">
        <v>14000</v>
      </c>
      <c r="B1192" t="str">
        <f t="shared" si="70"/>
        <v>09300</v>
      </c>
      <c r="C1192" t="str">
        <f>"CJS62590"</f>
        <v>CJS62590</v>
      </c>
      <c r="D1192" t="str">
        <f t="shared" si="71"/>
        <v>101010</v>
      </c>
      <c r="E1192" t="s">
        <v>27</v>
      </c>
      <c r="F1192" s="1">
        <v>0</v>
      </c>
      <c r="G1192" s="1">
        <v>0</v>
      </c>
      <c r="H1192" s="1">
        <v>0</v>
      </c>
    </row>
    <row r="1193" spans="1:8" hidden="1" x14ac:dyDescent="0.3">
      <c r="A1193">
        <v>14000</v>
      </c>
      <c r="B1193" t="str">
        <f t="shared" si="70"/>
        <v>09300</v>
      </c>
      <c r="C1193" t="str">
        <f>"CJS67010"</f>
        <v>CJS67010</v>
      </c>
      <c r="D1193" t="str">
        <f t="shared" si="71"/>
        <v>101010</v>
      </c>
      <c r="E1193" t="s">
        <v>27</v>
      </c>
      <c r="F1193" s="1">
        <v>0</v>
      </c>
      <c r="G1193" s="1">
        <v>0</v>
      </c>
      <c r="H1193" s="1">
        <v>0</v>
      </c>
    </row>
    <row r="1194" spans="1:8" hidden="1" x14ac:dyDescent="0.3">
      <c r="A1194">
        <v>14000</v>
      </c>
      <c r="B1194" t="str">
        <f t="shared" si="70"/>
        <v>09300</v>
      </c>
      <c r="C1194" t="str">
        <f>"CJS67030"</f>
        <v>CJS67030</v>
      </c>
      <c r="D1194" t="str">
        <f t="shared" si="71"/>
        <v>101010</v>
      </c>
      <c r="E1194" t="s">
        <v>27</v>
      </c>
      <c r="F1194" s="1">
        <v>0</v>
      </c>
      <c r="G1194" s="1">
        <v>0</v>
      </c>
      <c r="H1194" s="1">
        <v>0</v>
      </c>
    </row>
    <row r="1195" spans="1:8" hidden="1" x14ac:dyDescent="0.3">
      <c r="A1195">
        <v>14000</v>
      </c>
      <c r="B1195" t="str">
        <f t="shared" si="70"/>
        <v>09300</v>
      </c>
      <c r="C1195" t="str">
        <f>"CJS70071"</f>
        <v>CJS70071</v>
      </c>
      <c r="D1195" t="str">
        <f t="shared" si="71"/>
        <v>101010</v>
      </c>
      <c r="E1195" t="s">
        <v>27</v>
      </c>
      <c r="F1195" s="1">
        <v>0</v>
      </c>
      <c r="G1195" s="1">
        <v>0</v>
      </c>
      <c r="H1195" s="1">
        <v>0</v>
      </c>
    </row>
    <row r="1196" spans="1:8" hidden="1" x14ac:dyDescent="0.3">
      <c r="A1196">
        <v>14000</v>
      </c>
      <c r="B1196" t="str">
        <f t="shared" si="70"/>
        <v>09300</v>
      </c>
      <c r="C1196" t="str">
        <f>"CJS70074"</f>
        <v>CJS70074</v>
      </c>
      <c r="D1196" t="str">
        <f t="shared" si="71"/>
        <v>101010</v>
      </c>
      <c r="E1196" t="s">
        <v>27</v>
      </c>
      <c r="F1196" s="1">
        <v>0</v>
      </c>
      <c r="G1196" s="1">
        <v>0</v>
      </c>
      <c r="H1196" s="1">
        <v>0</v>
      </c>
    </row>
    <row r="1197" spans="1:8" hidden="1" x14ac:dyDescent="0.3">
      <c r="A1197">
        <v>14000</v>
      </c>
      <c r="B1197" t="str">
        <f t="shared" si="70"/>
        <v>09300</v>
      </c>
      <c r="C1197" t="str">
        <f>"CJS71007"</f>
        <v>CJS71007</v>
      </c>
      <c r="D1197" t="str">
        <f t="shared" si="71"/>
        <v>101010</v>
      </c>
      <c r="E1197" t="s">
        <v>27</v>
      </c>
      <c r="F1197" s="1">
        <v>0</v>
      </c>
      <c r="G1197" s="1">
        <v>0</v>
      </c>
      <c r="H1197" s="1">
        <v>0</v>
      </c>
    </row>
    <row r="1198" spans="1:8" hidden="1" x14ac:dyDescent="0.3">
      <c r="A1198">
        <v>14000</v>
      </c>
      <c r="B1198" t="str">
        <f t="shared" si="70"/>
        <v>09300</v>
      </c>
      <c r="C1198" t="str">
        <f>"CJS7601601"</f>
        <v>CJS7601601</v>
      </c>
      <c r="D1198" t="str">
        <f t="shared" si="71"/>
        <v>101010</v>
      </c>
      <c r="E1198" t="s">
        <v>27</v>
      </c>
      <c r="F1198" s="1">
        <v>0</v>
      </c>
      <c r="G1198" s="1">
        <v>0</v>
      </c>
      <c r="H1198" s="1">
        <v>0</v>
      </c>
    </row>
    <row r="1199" spans="1:8" hidden="1" x14ac:dyDescent="0.3">
      <c r="A1199">
        <v>14000</v>
      </c>
      <c r="B1199" t="str">
        <f t="shared" si="70"/>
        <v>09300</v>
      </c>
      <c r="C1199" t="str">
        <f>"CJS86015"</f>
        <v>CJS86015</v>
      </c>
      <c r="D1199" t="str">
        <f t="shared" si="71"/>
        <v>101010</v>
      </c>
      <c r="E1199" t="s">
        <v>27</v>
      </c>
      <c r="F1199" s="1">
        <v>0</v>
      </c>
      <c r="G1199" s="1">
        <v>0</v>
      </c>
      <c r="H1199" s="1">
        <v>0</v>
      </c>
    </row>
    <row r="1200" spans="1:8" hidden="1" x14ac:dyDescent="0.3">
      <c r="A1200">
        <v>14000</v>
      </c>
      <c r="B1200" t="str">
        <f t="shared" si="70"/>
        <v>09300</v>
      </c>
      <c r="C1200" t="str">
        <f>"CJS99000"</f>
        <v>CJS99000</v>
      </c>
      <c r="D1200" t="str">
        <f t="shared" si="71"/>
        <v>101010</v>
      </c>
      <c r="E1200" t="s">
        <v>27</v>
      </c>
      <c r="F1200" s="1">
        <v>0</v>
      </c>
      <c r="G1200" s="1">
        <v>0</v>
      </c>
      <c r="H1200" s="1">
        <v>0</v>
      </c>
    </row>
    <row r="1201" spans="1:8" hidden="1" x14ac:dyDescent="0.3">
      <c r="A1201">
        <v>14000</v>
      </c>
      <c r="B1201" t="str">
        <f t="shared" si="70"/>
        <v>09300</v>
      </c>
      <c r="C1201" t="str">
        <f>"CJS99000"</f>
        <v>CJS99000</v>
      </c>
      <c r="D1201" t="str">
        <f>"308000"</f>
        <v>308000</v>
      </c>
      <c r="E1201" t="s">
        <v>120</v>
      </c>
      <c r="F1201" s="1">
        <v>0</v>
      </c>
      <c r="G1201" s="1">
        <v>0</v>
      </c>
      <c r="H1201" s="1">
        <v>0</v>
      </c>
    </row>
    <row r="1202" spans="1:8" hidden="1" x14ac:dyDescent="0.3">
      <c r="A1202">
        <v>14000</v>
      </c>
      <c r="B1202" t="str">
        <f t="shared" si="70"/>
        <v>09300</v>
      </c>
      <c r="C1202" t="str">
        <f t="shared" ref="C1202:C1236" si="72">"CJS99001"</f>
        <v>CJS99001</v>
      </c>
      <c r="D1202" t="str">
        <f>"101010"</f>
        <v>101010</v>
      </c>
      <c r="E1202" t="s">
        <v>27</v>
      </c>
      <c r="F1202" s="1">
        <v>7166831.2800000003</v>
      </c>
      <c r="G1202" s="1">
        <v>108592.76</v>
      </c>
      <c r="H1202" s="1">
        <v>7275424.04</v>
      </c>
    </row>
    <row r="1203" spans="1:8" hidden="1" x14ac:dyDescent="0.3">
      <c r="A1203">
        <v>14000</v>
      </c>
      <c r="B1203" t="str">
        <f t="shared" si="70"/>
        <v>09300</v>
      </c>
      <c r="C1203" t="str">
        <f t="shared" si="72"/>
        <v>CJS99001</v>
      </c>
      <c r="D1203" t="str">
        <f>"205025"</f>
        <v>205025</v>
      </c>
      <c r="E1203" t="s">
        <v>29</v>
      </c>
      <c r="F1203" s="1">
        <v>0</v>
      </c>
      <c r="G1203" s="1">
        <v>0</v>
      </c>
      <c r="H1203" s="1">
        <v>0</v>
      </c>
    </row>
    <row r="1204" spans="1:8" hidden="1" x14ac:dyDescent="0.3">
      <c r="A1204">
        <v>14000</v>
      </c>
      <c r="B1204" t="str">
        <f t="shared" si="70"/>
        <v>09300</v>
      </c>
      <c r="C1204" t="str">
        <f t="shared" si="72"/>
        <v>CJS99001</v>
      </c>
      <c r="D1204" t="str">
        <f>"308000"</f>
        <v>308000</v>
      </c>
      <c r="E1204" t="s">
        <v>120</v>
      </c>
      <c r="F1204" s="1">
        <v>-8263420.0700000003</v>
      </c>
      <c r="G1204" s="1">
        <v>0</v>
      </c>
      <c r="H1204" s="1">
        <v>-8263420.0700000003</v>
      </c>
    </row>
    <row r="1205" spans="1:8" hidden="1" x14ac:dyDescent="0.3">
      <c r="A1205">
        <v>14000</v>
      </c>
      <c r="B1205" t="str">
        <f t="shared" si="70"/>
        <v>09300</v>
      </c>
      <c r="C1205" t="str">
        <f t="shared" si="72"/>
        <v>CJS99001</v>
      </c>
      <c r="D1205" t="str">
        <f>"4007108"</f>
        <v>4007108</v>
      </c>
      <c r="E1205" t="s">
        <v>143</v>
      </c>
      <c r="F1205" s="1">
        <v>-47887.45</v>
      </c>
      <c r="G1205" s="1">
        <v>0</v>
      </c>
      <c r="H1205" s="1">
        <v>-47887.45</v>
      </c>
    </row>
    <row r="1206" spans="1:8" hidden="1" x14ac:dyDescent="0.3">
      <c r="A1206">
        <v>14000</v>
      </c>
      <c r="B1206" t="str">
        <f t="shared" si="70"/>
        <v>09300</v>
      </c>
      <c r="C1206" t="str">
        <f t="shared" si="72"/>
        <v>CJS99001</v>
      </c>
      <c r="D1206" t="str">
        <f>"4008146"</f>
        <v>4008146</v>
      </c>
      <c r="E1206" t="s">
        <v>153</v>
      </c>
      <c r="F1206" s="1">
        <v>-1984577.61</v>
      </c>
      <c r="G1206" s="1">
        <v>-225540.34</v>
      </c>
      <c r="H1206" s="1">
        <v>-2210117.9500000002</v>
      </c>
    </row>
    <row r="1207" spans="1:8" hidden="1" x14ac:dyDescent="0.3">
      <c r="A1207">
        <v>14000</v>
      </c>
      <c r="B1207" t="str">
        <f t="shared" si="70"/>
        <v>09300</v>
      </c>
      <c r="C1207" t="str">
        <f t="shared" si="72"/>
        <v>CJS99001</v>
      </c>
      <c r="D1207" t="str">
        <f>"5011110"</f>
        <v>5011110</v>
      </c>
      <c r="E1207" t="s">
        <v>35</v>
      </c>
      <c r="F1207" s="1">
        <v>13676.49</v>
      </c>
      <c r="G1207" s="1">
        <v>535.08000000000004</v>
      </c>
      <c r="H1207" s="1">
        <v>14211.57</v>
      </c>
    </row>
    <row r="1208" spans="1:8" hidden="1" x14ac:dyDescent="0.3">
      <c r="A1208">
        <v>14000</v>
      </c>
      <c r="B1208" t="str">
        <f t="shared" si="70"/>
        <v>09300</v>
      </c>
      <c r="C1208" t="str">
        <f t="shared" si="72"/>
        <v>CJS99001</v>
      </c>
      <c r="D1208" t="str">
        <f>"5011120"</f>
        <v>5011120</v>
      </c>
      <c r="E1208" t="s">
        <v>36</v>
      </c>
      <c r="F1208" s="1">
        <v>7184.87</v>
      </c>
      <c r="G1208" s="1">
        <v>385.03</v>
      </c>
      <c r="H1208" s="1">
        <v>7569.9</v>
      </c>
    </row>
    <row r="1209" spans="1:8" hidden="1" x14ac:dyDescent="0.3">
      <c r="A1209">
        <v>14000</v>
      </c>
      <c r="B1209" t="str">
        <f t="shared" si="70"/>
        <v>09300</v>
      </c>
      <c r="C1209" t="str">
        <f t="shared" si="72"/>
        <v>CJS99001</v>
      </c>
      <c r="D1209" t="str">
        <f>"5011140"</f>
        <v>5011140</v>
      </c>
      <c r="E1209" t="s">
        <v>37</v>
      </c>
      <c r="F1209" s="1">
        <v>1324.43</v>
      </c>
      <c r="G1209" s="1">
        <v>51.72</v>
      </c>
      <c r="H1209" s="1">
        <v>1376.15</v>
      </c>
    </row>
    <row r="1210" spans="1:8" hidden="1" x14ac:dyDescent="0.3">
      <c r="A1210">
        <v>14000</v>
      </c>
      <c r="B1210" t="str">
        <f t="shared" si="70"/>
        <v>09300</v>
      </c>
      <c r="C1210" t="str">
        <f t="shared" si="72"/>
        <v>CJS99001</v>
      </c>
      <c r="D1210" t="str">
        <f>"5011150"</f>
        <v>5011150</v>
      </c>
      <c r="E1210" t="s">
        <v>38</v>
      </c>
      <c r="F1210" s="1">
        <v>21795.63</v>
      </c>
      <c r="G1210" s="1">
        <v>899.63</v>
      </c>
      <c r="H1210" s="1">
        <v>22695.26</v>
      </c>
    </row>
    <row r="1211" spans="1:8" hidden="1" x14ac:dyDescent="0.3">
      <c r="A1211">
        <v>14000</v>
      </c>
      <c r="B1211" t="str">
        <f t="shared" si="70"/>
        <v>09300</v>
      </c>
      <c r="C1211" t="str">
        <f t="shared" si="72"/>
        <v>CJS99001</v>
      </c>
      <c r="D1211" t="str">
        <f>"5011160"</f>
        <v>5011160</v>
      </c>
      <c r="E1211" t="s">
        <v>39</v>
      </c>
      <c r="F1211" s="1">
        <v>1109.52</v>
      </c>
      <c r="G1211" s="1">
        <v>43.22</v>
      </c>
      <c r="H1211" s="1">
        <v>1152.74</v>
      </c>
    </row>
    <row r="1212" spans="1:8" hidden="1" x14ac:dyDescent="0.3">
      <c r="A1212">
        <v>14000</v>
      </c>
      <c r="B1212" t="str">
        <f t="shared" si="70"/>
        <v>09300</v>
      </c>
      <c r="C1212" t="str">
        <f t="shared" si="72"/>
        <v>CJS99001</v>
      </c>
      <c r="D1212" t="str">
        <f>"5011170"</f>
        <v>5011170</v>
      </c>
      <c r="E1212" t="s">
        <v>40</v>
      </c>
      <c r="F1212" s="1">
        <v>603.63</v>
      </c>
      <c r="G1212" s="1">
        <v>23.55</v>
      </c>
      <c r="H1212" s="1">
        <v>627.17999999999995</v>
      </c>
    </row>
    <row r="1213" spans="1:8" hidden="1" x14ac:dyDescent="0.3">
      <c r="A1213">
        <v>14000</v>
      </c>
      <c r="B1213" t="str">
        <f t="shared" si="70"/>
        <v>09300</v>
      </c>
      <c r="C1213" t="str">
        <f t="shared" si="72"/>
        <v>CJS99001</v>
      </c>
      <c r="D1213" t="str">
        <f>"5011230"</f>
        <v>5011230</v>
      </c>
      <c r="E1213" t="s">
        <v>43</v>
      </c>
      <c r="F1213" s="1">
        <v>99128.97</v>
      </c>
      <c r="G1213" s="1">
        <v>3858.53</v>
      </c>
      <c r="H1213" s="1">
        <v>102987.5</v>
      </c>
    </row>
    <row r="1214" spans="1:8" hidden="1" x14ac:dyDescent="0.3">
      <c r="A1214">
        <v>14000</v>
      </c>
      <c r="B1214" t="str">
        <f t="shared" si="70"/>
        <v>09300</v>
      </c>
      <c r="C1214" t="str">
        <f t="shared" si="72"/>
        <v>CJS99001</v>
      </c>
      <c r="D1214" t="str">
        <f>"5011310"</f>
        <v>5011310</v>
      </c>
      <c r="E1214" t="s">
        <v>45</v>
      </c>
      <c r="F1214" s="1">
        <v>970</v>
      </c>
      <c r="G1214" s="1">
        <v>0</v>
      </c>
      <c r="H1214" s="1">
        <v>970</v>
      </c>
    </row>
    <row r="1215" spans="1:8" hidden="1" x14ac:dyDescent="0.3">
      <c r="A1215">
        <v>14000</v>
      </c>
      <c r="B1215" t="str">
        <f t="shared" si="70"/>
        <v>09300</v>
      </c>
      <c r="C1215" t="str">
        <f t="shared" si="72"/>
        <v>CJS99001</v>
      </c>
      <c r="D1215" t="str">
        <f>"5011380"</f>
        <v>5011380</v>
      </c>
      <c r="E1215" t="s">
        <v>46</v>
      </c>
      <c r="F1215" s="1">
        <v>425.42</v>
      </c>
      <c r="G1215" s="1">
        <v>19.5</v>
      </c>
      <c r="H1215" s="1">
        <v>444.92</v>
      </c>
    </row>
    <row r="1216" spans="1:8" hidden="1" x14ac:dyDescent="0.3">
      <c r="A1216">
        <v>14000</v>
      </c>
      <c r="B1216" t="str">
        <f t="shared" si="70"/>
        <v>09300</v>
      </c>
      <c r="C1216" t="str">
        <f t="shared" si="72"/>
        <v>CJS99001</v>
      </c>
      <c r="D1216" t="str">
        <f>"5011660"</f>
        <v>5011660</v>
      </c>
      <c r="E1216" t="s">
        <v>50</v>
      </c>
      <c r="F1216" s="1">
        <v>599.89</v>
      </c>
      <c r="G1216" s="1">
        <v>22.88</v>
      </c>
      <c r="H1216" s="1">
        <v>622.77</v>
      </c>
    </row>
    <row r="1217" spans="1:8" hidden="1" x14ac:dyDescent="0.3">
      <c r="A1217">
        <v>14000</v>
      </c>
      <c r="B1217" t="str">
        <f t="shared" si="70"/>
        <v>09300</v>
      </c>
      <c r="C1217" t="str">
        <f t="shared" si="72"/>
        <v>CJS99001</v>
      </c>
      <c r="D1217" t="str">
        <f>"5012110"</f>
        <v>5012110</v>
      </c>
      <c r="E1217" t="s">
        <v>51</v>
      </c>
      <c r="F1217" s="1">
        <v>126.5</v>
      </c>
      <c r="G1217" s="1">
        <v>29.54</v>
      </c>
      <c r="H1217" s="1">
        <v>156.04</v>
      </c>
    </row>
    <row r="1218" spans="1:8" hidden="1" x14ac:dyDescent="0.3">
      <c r="A1218">
        <v>14000</v>
      </c>
      <c r="B1218" t="str">
        <f t="shared" si="70"/>
        <v>09300</v>
      </c>
      <c r="C1218" t="str">
        <f t="shared" si="72"/>
        <v>CJS99001</v>
      </c>
      <c r="D1218" t="str">
        <f>"5012140"</f>
        <v>5012140</v>
      </c>
      <c r="E1218" t="s">
        <v>53</v>
      </c>
      <c r="F1218" s="1">
        <v>1129.25</v>
      </c>
      <c r="G1218" s="1">
        <v>0</v>
      </c>
      <c r="H1218" s="1">
        <v>1129.25</v>
      </c>
    </row>
    <row r="1219" spans="1:8" hidden="1" x14ac:dyDescent="0.3">
      <c r="A1219">
        <v>14000</v>
      </c>
      <c r="B1219" t="str">
        <f t="shared" si="70"/>
        <v>09300</v>
      </c>
      <c r="C1219" t="str">
        <f t="shared" si="72"/>
        <v>CJS99001</v>
      </c>
      <c r="D1219" t="str">
        <f>"5012150"</f>
        <v>5012150</v>
      </c>
      <c r="E1219" t="s">
        <v>54</v>
      </c>
      <c r="F1219" s="1">
        <v>2473.5</v>
      </c>
      <c r="G1219" s="1">
        <v>0</v>
      </c>
      <c r="H1219" s="1">
        <v>2473.5</v>
      </c>
    </row>
    <row r="1220" spans="1:8" hidden="1" x14ac:dyDescent="0.3">
      <c r="A1220">
        <v>14000</v>
      </c>
      <c r="B1220" t="str">
        <f t="shared" ref="B1220:B1246" si="73">"09300"</f>
        <v>09300</v>
      </c>
      <c r="C1220" t="str">
        <f t="shared" si="72"/>
        <v>CJS99001</v>
      </c>
      <c r="D1220" t="str">
        <f>"5012160"</f>
        <v>5012160</v>
      </c>
      <c r="E1220" t="s">
        <v>55</v>
      </c>
      <c r="F1220" s="1">
        <v>1267.92</v>
      </c>
      <c r="G1220" s="1">
        <v>0</v>
      </c>
      <c r="H1220" s="1">
        <v>1267.92</v>
      </c>
    </row>
    <row r="1221" spans="1:8" hidden="1" x14ac:dyDescent="0.3">
      <c r="A1221">
        <v>14000</v>
      </c>
      <c r="B1221" t="str">
        <f t="shared" si="73"/>
        <v>09300</v>
      </c>
      <c r="C1221" t="str">
        <f t="shared" si="72"/>
        <v>CJS99001</v>
      </c>
      <c r="D1221" t="str">
        <f>"5012170"</f>
        <v>5012170</v>
      </c>
      <c r="E1221" t="s">
        <v>56</v>
      </c>
      <c r="F1221" s="1">
        <v>2.0299999999999998</v>
      </c>
      <c r="G1221" s="1">
        <v>0</v>
      </c>
      <c r="H1221" s="1">
        <v>2.0299999999999998</v>
      </c>
    </row>
    <row r="1222" spans="1:8" hidden="1" x14ac:dyDescent="0.3">
      <c r="A1222">
        <v>14000</v>
      </c>
      <c r="B1222" t="str">
        <f t="shared" si="73"/>
        <v>09300</v>
      </c>
      <c r="C1222" t="str">
        <f t="shared" si="72"/>
        <v>CJS99001</v>
      </c>
      <c r="D1222" t="str">
        <f>"5012220"</f>
        <v>5012220</v>
      </c>
      <c r="E1222" t="s">
        <v>59</v>
      </c>
      <c r="F1222" s="1">
        <v>2.33</v>
      </c>
      <c r="G1222" s="1">
        <v>0</v>
      </c>
      <c r="H1222" s="1">
        <v>2.33</v>
      </c>
    </row>
    <row r="1223" spans="1:8" hidden="1" x14ac:dyDescent="0.3">
      <c r="A1223">
        <v>14000</v>
      </c>
      <c r="B1223" t="str">
        <f t="shared" si="73"/>
        <v>09300</v>
      </c>
      <c r="C1223" t="str">
        <f t="shared" si="72"/>
        <v>CJS99001</v>
      </c>
      <c r="D1223" t="str">
        <f>"5012520"</f>
        <v>5012520</v>
      </c>
      <c r="E1223" t="s">
        <v>63</v>
      </c>
      <c r="F1223" s="1">
        <v>21.01</v>
      </c>
      <c r="G1223" s="1">
        <v>0</v>
      </c>
      <c r="H1223" s="1">
        <v>21.01</v>
      </c>
    </row>
    <row r="1224" spans="1:8" hidden="1" x14ac:dyDescent="0.3">
      <c r="A1224">
        <v>14000</v>
      </c>
      <c r="B1224" t="str">
        <f t="shared" si="73"/>
        <v>09300</v>
      </c>
      <c r="C1224" t="str">
        <f t="shared" si="72"/>
        <v>CJS99001</v>
      </c>
      <c r="D1224" t="str">
        <f>"5012780"</f>
        <v>5012780</v>
      </c>
      <c r="E1224" t="s">
        <v>72</v>
      </c>
      <c r="F1224" s="1">
        <v>4788.51</v>
      </c>
      <c r="G1224" s="1">
        <v>0</v>
      </c>
      <c r="H1224" s="1">
        <v>4788.51</v>
      </c>
    </row>
    <row r="1225" spans="1:8" hidden="1" x14ac:dyDescent="0.3">
      <c r="A1225">
        <v>14000</v>
      </c>
      <c r="B1225" t="str">
        <f t="shared" si="73"/>
        <v>09300</v>
      </c>
      <c r="C1225" t="str">
        <f t="shared" si="72"/>
        <v>CJS99001</v>
      </c>
      <c r="D1225" t="str">
        <f>"5012830"</f>
        <v>5012830</v>
      </c>
      <c r="E1225" t="s">
        <v>74</v>
      </c>
      <c r="F1225" s="1">
        <v>105</v>
      </c>
      <c r="G1225" s="1">
        <v>0</v>
      </c>
      <c r="H1225" s="1">
        <v>105</v>
      </c>
    </row>
    <row r="1226" spans="1:8" hidden="1" x14ac:dyDescent="0.3">
      <c r="A1226">
        <v>14000</v>
      </c>
      <c r="B1226" t="str">
        <f t="shared" si="73"/>
        <v>09300</v>
      </c>
      <c r="C1226" t="str">
        <f t="shared" si="72"/>
        <v>CJS99001</v>
      </c>
      <c r="D1226" t="str">
        <f>"5013120"</f>
        <v>5013120</v>
      </c>
      <c r="E1226" t="s">
        <v>80</v>
      </c>
      <c r="F1226" s="1">
        <v>74.97</v>
      </c>
      <c r="G1226" s="1">
        <v>0</v>
      </c>
      <c r="H1226" s="1">
        <v>74.97</v>
      </c>
    </row>
    <row r="1227" spans="1:8" hidden="1" x14ac:dyDescent="0.3">
      <c r="A1227">
        <v>14000</v>
      </c>
      <c r="B1227" t="str">
        <f t="shared" si="73"/>
        <v>09300</v>
      </c>
      <c r="C1227" t="str">
        <f t="shared" si="72"/>
        <v>CJS99001</v>
      </c>
      <c r="D1227" t="str">
        <f>"5013550"</f>
        <v>5013550</v>
      </c>
      <c r="E1227" t="s">
        <v>154</v>
      </c>
      <c r="F1227" s="1">
        <v>75</v>
      </c>
      <c r="G1227" s="1">
        <v>0</v>
      </c>
      <c r="H1227" s="1">
        <v>75</v>
      </c>
    </row>
    <row r="1228" spans="1:8" hidden="1" x14ac:dyDescent="0.3">
      <c r="A1228">
        <v>14000</v>
      </c>
      <c r="B1228" t="str">
        <f t="shared" si="73"/>
        <v>09300</v>
      </c>
      <c r="C1228" t="str">
        <f t="shared" si="72"/>
        <v>CJS99001</v>
      </c>
      <c r="D1228" t="str">
        <f>"5013650"</f>
        <v>5013650</v>
      </c>
      <c r="E1228" t="s">
        <v>83</v>
      </c>
      <c r="F1228" s="1">
        <v>4000.76</v>
      </c>
      <c r="G1228" s="1">
        <v>0</v>
      </c>
      <c r="H1228" s="1">
        <v>4000.76</v>
      </c>
    </row>
    <row r="1229" spans="1:8" hidden="1" x14ac:dyDescent="0.3">
      <c r="A1229">
        <v>14000</v>
      </c>
      <c r="B1229" t="str">
        <f t="shared" si="73"/>
        <v>09300</v>
      </c>
      <c r="C1229" t="str">
        <f t="shared" si="72"/>
        <v>CJS99001</v>
      </c>
      <c r="D1229" t="str">
        <f>"5014510"</f>
        <v>5014510</v>
      </c>
      <c r="E1229" t="s">
        <v>88</v>
      </c>
      <c r="F1229" s="1">
        <v>2970771.41</v>
      </c>
      <c r="G1229" s="1">
        <v>21775.9</v>
      </c>
      <c r="H1229" s="1">
        <v>2992547.31</v>
      </c>
    </row>
    <row r="1230" spans="1:8" hidden="1" x14ac:dyDescent="0.3">
      <c r="A1230">
        <v>14000</v>
      </c>
      <c r="B1230" t="str">
        <f t="shared" si="73"/>
        <v>09300</v>
      </c>
      <c r="C1230" t="str">
        <f t="shared" si="72"/>
        <v>CJS99001</v>
      </c>
      <c r="D1230" t="str">
        <f>"5014520"</f>
        <v>5014520</v>
      </c>
      <c r="E1230" t="s">
        <v>111</v>
      </c>
      <c r="F1230" s="1">
        <v>-11055.78</v>
      </c>
      <c r="G1230" s="1">
        <v>0</v>
      </c>
      <c r="H1230" s="1">
        <v>-11055.78</v>
      </c>
    </row>
    <row r="1231" spans="1:8" hidden="1" x14ac:dyDescent="0.3">
      <c r="A1231">
        <v>14000</v>
      </c>
      <c r="B1231" t="str">
        <f t="shared" si="73"/>
        <v>09300</v>
      </c>
      <c r="C1231" t="str">
        <f t="shared" si="72"/>
        <v>CJS99001</v>
      </c>
      <c r="D1231" t="str">
        <f>"5015380"</f>
        <v>5015380</v>
      </c>
      <c r="E1231" t="s">
        <v>91</v>
      </c>
      <c r="F1231" s="1">
        <v>3433.45</v>
      </c>
      <c r="G1231" s="1">
        <v>0</v>
      </c>
      <c r="H1231" s="1">
        <v>3433.45</v>
      </c>
    </row>
    <row r="1232" spans="1:8" hidden="1" x14ac:dyDescent="0.3">
      <c r="A1232">
        <v>14000</v>
      </c>
      <c r="B1232" t="str">
        <f t="shared" si="73"/>
        <v>09300</v>
      </c>
      <c r="C1232" t="str">
        <f t="shared" si="72"/>
        <v>CJS99001</v>
      </c>
      <c r="D1232" t="str">
        <f>"5015410"</f>
        <v>5015410</v>
      </c>
      <c r="E1232" t="s">
        <v>93</v>
      </c>
      <c r="F1232" s="1">
        <v>4399.59</v>
      </c>
      <c r="G1232" s="1">
        <v>0</v>
      </c>
      <c r="H1232" s="1">
        <v>4399.59</v>
      </c>
    </row>
    <row r="1233" spans="1:8" hidden="1" x14ac:dyDescent="0.3">
      <c r="A1233">
        <v>14000</v>
      </c>
      <c r="B1233" t="str">
        <f t="shared" si="73"/>
        <v>09300</v>
      </c>
      <c r="C1233" t="str">
        <f t="shared" si="72"/>
        <v>CJS99001</v>
      </c>
      <c r="D1233" t="str">
        <f>"5022180"</f>
        <v>5022180</v>
      </c>
      <c r="E1233" t="s">
        <v>100</v>
      </c>
      <c r="F1233" s="1">
        <v>588</v>
      </c>
      <c r="G1233" s="1">
        <v>0</v>
      </c>
      <c r="H1233" s="1">
        <v>588</v>
      </c>
    </row>
    <row r="1234" spans="1:8" hidden="1" x14ac:dyDescent="0.3">
      <c r="A1234">
        <v>14000</v>
      </c>
      <c r="B1234" t="str">
        <f t="shared" si="73"/>
        <v>09300</v>
      </c>
      <c r="C1234" t="str">
        <f t="shared" si="72"/>
        <v>CJS99001</v>
      </c>
      <c r="D1234" t="str">
        <f>"5022240"</f>
        <v>5022240</v>
      </c>
      <c r="E1234" t="s">
        <v>101</v>
      </c>
      <c r="F1234" s="1">
        <v>31.55</v>
      </c>
      <c r="G1234" s="1">
        <v>0</v>
      </c>
      <c r="H1234" s="1">
        <v>31.55</v>
      </c>
    </row>
    <row r="1235" spans="1:8" hidden="1" x14ac:dyDescent="0.3">
      <c r="A1235">
        <v>14000</v>
      </c>
      <c r="B1235" t="str">
        <f t="shared" si="73"/>
        <v>09300</v>
      </c>
      <c r="C1235" t="str">
        <f t="shared" si="72"/>
        <v>CJS99001</v>
      </c>
      <c r="D1235" t="str">
        <f>"5022320"</f>
        <v>5022320</v>
      </c>
      <c r="E1235" t="s">
        <v>103</v>
      </c>
      <c r="F1235" s="1">
        <v>0</v>
      </c>
      <c r="G1235" s="1">
        <v>0</v>
      </c>
      <c r="H1235" s="1">
        <v>0</v>
      </c>
    </row>
    <row r="1236" spans="1:8" hidden="1" x14ac:dyDescent="0.3">
      <c r="A1236">
        <v>14000</v>
      </c>
      <c r="B1236" t="str">
        <f t="shared" si="73"/>
        <v>09300</v>
      </c>
      <c r="C1236" t="str">
        <f t="shared" si="72"/>
        <v>CJS99001</v>
      </c>
      <c r="D1236" t="str">
        <f>"609830"</f>
        <v>609830</v>
      </c>
      <c r="E1236" t="s">
        <v>134</v>
      </c>
      <c r="F1236" s="1">
        <v>0</v>
      </c>
      <c r="G1236" s="1">
        <v>89303</v>
      </c>
      <c r="H1236" s="1">
        <v>89303</v>
      </c>
    </row>
    <row r="1237" spans="1:8" hidden="1" x14ac:dyDescent="0.3">
      <c r="A1237">
        <v>14000</v>
      </c>
      <c r="B1237" t="str">
        <f t="shared" si="73"/>
        <v>09300</v>
      </c>
      <c r="C1237" t="str">
        <f>"CJS99002"</f>
        <v>CJS99002</v>
      </c>
      <c r="D1237" t="str">
        <f>"101010"</f>
        <v>101010</v>
      </c>
      <c r="E1237" t="s">
        <v>27</v>
      </c>
      <c r="F1237" s="1">
        <v>0</v>
      </c>
      <c r="G1237" s="1">
        <v>0</v>
      </c>
      <c r="H1237" s="1">
        <v>0</v>
      </c>
    </row>
    <row r="1238" spans="1:8" hidden="1" x14ac:dyDescent="0.3">
      <c r="A1238">
        <v>14000</v>
      </c>
      <c r="B1238" t="str">
        <f t="shared" si="73"/>
        <v>09300</v>
      </c>
      <c r="C1238" t="str">
        <f>"CJS99002"</f>
        <v>CJS99002</v>
      </c>
      <c r="D1238" t="str">
        <f>"308000"</f>
        <v>308000</v>
      </c>
      <c r="E1238" t="s">
        <v>120</v>
      </c>
      <c r="F1238" s="1">
        <v>0</v>
      </c>
      <c r="G1238" s="1">
        <v>0</v>
      </c>
      <c r="H1238" s="1">
        <v>0</v>
      </c>
    </row>
    <row r="1239" spans="1:8" hidden="1" x14ac:dyDescent="0.3">
      <c r="A1239">
        <v>14000</v>
      </c>
      <c r="B1239" t="str">
        <f t="shared" si="73"/>
        <v>09300</v>
      </c>
      <c r="C1239" t="str">
        <f>"CJS99003"</f>
        <v>CJS99003</v>
      </c>
      <c r="D1239" t="str">
        <f>"101010"</f>
        <v>101010</v>
      </c>
      <c r="E1239" t="s">
        <v>27</v>
      </c>
      <c r="F1239" s="1">
        <v>0</v>
      </c>
      <c r="G1239" s="1">
        <v>0</v>
      </c>
      <c r="H1239" s="1">
        <v>0</v>
      </c>
    </row>
    <row r="1240" spans="1:8" hidden="1" x14ac:dyDescent="0.3">
      <c r="A1240">
        <v>14000</v>
      </c>
      <c r="B1240" t="str">
        <f t="shared" si="73"/>
        <v>09300</v>
      </c>
      <c r="C1240" t="str">
        <f>"CJS99003"</f>
        <v>CJS99003</v>
      </c>
      <c r="D1240" t="str">
        <f>"308000"</f>
        <v>308000</v>
      </c>
      <c r="E1240" t="s">
        <v>120</v>
      </c>
      <c r="F1240" s="1">
        <v>0</v>
      </c>
      <c r="G1240" s="1">
        <v>0</v>
      </c>
      <c r="H1240" s="1">
        <v>0</v>
      </c>
    </row>
    <row r="1241" spans="1:8" hidden="1" x14ac:dyDescent="0.3">
      <c r="A1241">
        <v>14000</v>
      </c>
      <c r="B1241" t="str">
        <f t="shared" si="73"/>
        <v>09300</v>
      </c>
      <c r="C1241" t="str">
        <f>"CJS99006"</f>
        <v>CJS99006</v>
      </c>
      <c r="D1241" t="str">
        <f>"101010"</f>
        <v>101010</v>
      </c>
      <c r="E1241" t="s">
        <v>27</v>
      </c>
      <c r="F1241" s="1">
        <v>0</v>
      </c>
      <c r="G1241" s="1">
        <v>0</v>
      </c>
      <c r="H1241" s="1">
        <v>0</v>
      </c>
    </row>
    <row r="1242" spans="1:8" hidden="1" x14ac:dyDescent="0.3">
      <c r="A1242">
        <v>14000</v>
      </c>
      <c r="B1242" t="str">
        <f t="shared" si="73"/>
        <v>09300</v>
      </c>
      <c r="C1242" t="str">
        <f>"CJS99007"</f>
        <v>CJS99007</v>
      </c>
      <c r="D1242" t="str">
        <f>"101010"</f>
        <v>101010</v>
      </c>
      <c r="E1242" t="s">
        <v>27</v>
      </c>
      <c r="F1242" s="1">
        <v>0</v>
      </c>
      <c r="G1242" s="1">
        <v>0</v>
      </c>
      <c r="H1242" s="1">
        <v>0</v>
      </c>
    </row>
    <row r="1243" spans="1:8" hidden="1" x14ac:dyDescent="0.3">
      <c r="A1243">
        <v>14000</v>
      </c>
      <c r="B1243" t="str">
        <f t="shared" si="73"/>
        <v>09300</v>
      </c>
      <c r="C1243" t="str">
        <f>"CJS99017"</f>
        <v>CJS99017</v>
      </c>
      <c r="D1243" t="str">
        <f>"101010"</f>
        <v>101010</v>
      </c>
      <c r="E1243" t="s">
        <v>27</v>
      </c>
      <c r="F1243" s="1">
        <v>0</v>
      </c>
      <c r="G1243" s="1">
        <v>0</v>
      </c>
      <c r="H1243" s="1">
        <v>0</v>
      </c>
    </row>
    <row r="1244" spans="1:8" hidden="1" x14ac:dyDescent="0.3">
      <c r="A1244">
        <v>14000</v>
      </c>
      <c r="B1244" t="str">
        <f t="shared" si="73"/>
        <v>09300</v>
      </c>
      <c r="C1244" t="str">
        <f>"CJS99017"</f>
        <v>CJS99017</v>
      </c>
      <c r="D1244" t="str">
        <f>"308000"</f>
        <v>308000</v>
      </c>
      <c r="E1244" t="s">
        <v>120</v>
      </c>
      <c r="F1244" s="1">
        <v>0</v>
      </c>
      <c r="G1244" s="1">
        <v>0</v>
      </c>
      <c r="H1244" s="1">
        <v>0</v>
      </c>
    </row>
    <row r="1245" spans="1:8" hidden="1" x14ac:dyDescent="0.3">
      <c r="A1245">
        <v>14000</v>
      </c>
      <c r="B1245" t="str">
        <f t="shared" si="73"/>
        <v>09300</v>
      </c>
      <c r="C1245" t="str">
        <f>"CJS99018"</f>
        <v>CJS99018</v>
      </c>
      <c r="D1245" t="str">
        <f>"101010"</f>
        <v>101010</v>
      </c>
      <c r="E1245" t="s">
        <v>27</v>
      </c>
      <c r="F1245" s="1">
        <v>0</v>
      </c>
      <c r="G1245" s="1">
        <v>0</v>
      </c>
      <c r="H1245" s="1">
        <v>0</v>
      </c>
    </row>
    <row r="1246" spans="1:8" hidden="1" x14ac:dyDescent="0.3">
      <c r="A1246">
        <v>14000</v>
      </c>
      <c r="B1246" t="str">
        <f t="shared" si="73"/>
        <v>09300</v>
      </c>
      <c r="C1246" t="str">
        <f>"CJS99019"</f>
        <v>CJS99019</v>
      </c>
      <c r="D1246" t="str">
        <f>"101010"</f>
        <v>101010</v>
      </c>
      <c r="E1246" t="s">
        <v>27</v>
      </c>
      <c r="F1246" s="1">
        <v>0</v>
      </c>
      <c r="G1246" s="1">
        <v>0</v>
      </c>
      <c r="H1246" s="1">
        <v>0</v>
      </c>
    </row>
    <row r="1247" spans="1:8" hidden="1" x14ac:dyDescent="0.3">
      <c r="A1247">
        <v>14000</v>
      </c>
      <c r="B1247" t="str">
        <f>"09350"</f>
        <v>09350</v>
      </c>
      <c r="C1247" t="str">
        <f t="shared" ref="C1247:C1254" si="74">"0000000000"</f>
        <v>0000000000</v>
      </c>
      <c r="D1247" t="str">
        <f>"101010"</f>
        <v>101010</v>
      </c>
      <c r="E1247" t="s">
        <v>27</v>
      </c>
      <c r="F1247" s="1">
        <v>2636216.5099999998</v>
      </c>
      <c r="G1247" s="1">
        <v>-2636216.5099999998</v>
      </c>
      <c r="H1247" s="1">
        <v>0</v>
      </c>
    </row>
    <row r="1248" spans="1:8" hidden="1" x14ac:dyDescent="0.3">
      <c r="A1248">
        <v>14000</v>
      </c>
      <c r="B1248" t="str">
        <f>"09350"</f>
        <v>09350</v>
      </c>
      <c r="C1248" t="str">
        <f t="shared" si="74"/>
        <v>0000000000</v>
      </c>
      <c r="D1248" t="str">
        <f>"4007108"</f>
        <v>4007108</v>
      </c>
      <c r="E1248" t="s">
        <v>143</v>
      </c>
      <c r="F1248" s="1">
        <v>-5497.35</v>
      </c>
      <c r="G1248" s="1">
        <v>-1387.64</v>
      </c>
      <c r="H1248" s="1">
        <v>-6884.99</v>
      </c>
    </row>
    <row r="1249" spans="1:8" hidden="1" x14ac:dyDescent="0.3">
      <c r="A1249">
        <v>14000</v>
      </c>
      <c r="B1249" t="str">
        <f>"09350"</f>
        <v>09350</v>
      </c>
      <c r="C1249" t="str">
        <f t="shared" si="74"/>
        <v>0000000000</v>
      </c>
      <c r="D1249" t="str">
        <f>"4008155"</f>
        <v>4008155</v>
      </c>
      <c r="E1249" t="s">
        <v>155</v>
      </c>
      <c r="F1249" s="1">
        <v>-2630719.16</v>
      </c>
      <c r="G1249" s="1">
        <v>-298972.07</v>
      </c>
      <c r="H1249" s="1">
        <v>-2929691.23</v>
      </c>
    </row>
    <row r="1250" spans="1:8" hidden="1" x14ac:dyDescent="0.3">
      <c r="A1250">
        <v>14000</v>
      </c>
      <c r="B1250" t="str">
        <f>"09350"</f>
        <v>09350</v>
      </c>
      <c r="C1250" t="str">
        <f t="shared" si="74"/>
        <v>0000000000</v>
      </c>
      <c r="D1250" t="str">
        <f>"609870"</f>
        <v>609870</v>
      </c>
      <c r="E1250" t="s">
        <v>132</v>
      </c>
      <c r="F1250" s="1">
        <v>0</v>
      </c>
      <c r="G1250" s="1">
        <v>2936576.22</v>
      </c>
      <c r="H1250" s="1">
        <v>2936576.22</v>
      </c>
    </row>
    <row r="1251" spans="1:8" hidden="1" x14ac:dyDescent="0.3">
      <c r="A1251">
        <v>14000</v>
      </c>
      <c r="B1251" t="str">
        <f t="shared" ref="B1251:B1258" si="75">"09404"</f>
        <v>09404</v>
      </c>
      <c r="C1251" t="str">
        <f t="shared" si="74"/>
        <v>0000000000</v>
      </c>
      <c r="D1251" t="str">
        <f>"101010"</f>
        <v>101010</v>
      </c>
      <c r="E1251" t="s">
        <v>27</v>
      </c>
      <c r="F1251" s="1">
        <v>2884755.49</v>
      </c>
      <c r="G1251" s="1">
        <v>68813.25</v>
      </c>
      <c r="H1251" s="1">
        <v>2953568.74</v>
      </c>
    </row>
    <row r="1252" spans="1:8" hidden="1" x14ac:dyDescent="0.3">
      <c r="A1252">
        <v>14000</v>
      </c>
      <c r="B1252" t="str">
        <f t="shared" si="75"/>
        <v>09404</v>
      </c>
      <c r="C1252" t="str">
        <f t="shared" si="74"/>
        <v>0000000000</v>
      </c>
      <c r="D1252" t="str">
        <f>"308000"</f>
        <v>308000</v>
      </c>
      <c r="E1252" t="s">
        <v>120</v>
      </c>
      <c r="F1252" s="1">
        <v>-2214730.61</v>
      </c>
      <c r="G1252" s="1">
        <v>0</v>
      </c>
      <c r="H1252" s="1">
        <v>-2214730.61</v>
      </c>
    </row>
    <row r="1253" spans="1:8" hidden="1" x14ac:dyDescent="0.3">
      <c r="A1253">
        <v>14000</v>
      </c>
      <c r="B1253" t="str">
        <f t="shared" si="75"/>
        <v>09404</v>
      </c>
      <c r="C1253" t="str">
        <f t="shared" si="74"/>
        <v>0000000000</v>
      </c>
      <c r="D1253" t="str">
        <f>"4007108"</f>
        <v>4007108</v>
      </c>
      <c r="E1253" t="s">
        <v>143</v>
      </c>
      <c r="F1253" s="1">
        <v>-4305.2</v>
      </c>
      <c r="G1253" s="1">
        <v>-378.82</v>
      </c>
      <c r="H1253" s="1">
        <v>-4684.0200000000004</v>
      </c>
    </row>
    <row r="1254" spans="1:8" hidden="1" x14ac:dyDescent="0.3">
      <c r="A1254">
        <v>14000</v>
      </c>
      <c r="B1254" t="str">
        <f t="shared" si="75"/>
        <v>09404</v>
      </c>
      <c r="C1254" t="str">
        <f t="shared" si="74"/>
        <v>0000000000</v>
      </c>
      <c r="D1254" t="str">
        <f>"4008143"</f>
        <v>4008143</v>
      </c>
      <c r="E1254" t="s">
        <v>156</v>
      </c>
      <c r="F1254" s="1">
        <v>-665719.68000000005</v>
      </c>
      <c r="G1254" s="1">
        <v>-68434.429999999993</v>
      </c>
      <c r="H1254" s="1">
        <v>-734154.11</v>
      </c>
    </row>
    <row r="1255" spans="1:8" hidden="1" x14ac:dyDescent="0.3">
      <c r="A1255">
        <v>14000</v>
      </c>
      <c r="B1255" t="str">
        <f t="shared" si="75"/>
        <v>09404</v>
      </c>
      <c r="C1255" t="str">
        <f>"CJS96000"</f>
        <v>CJS96000</v>
      </c>
      <c r="D1255" t="str">
        <f>"101010"</f>
        <v>101010</v>
      </c>
      <c r="E1255" t="s">
        <v>27</v>
      </c>
      <c r="F1255" s="1">
        <v>-2214730</v>
      </c>
      <c r="G1255" s="1">
        <v>0</v>
      </c>
      <c r="H1255" s="1">
        <v>-2214730</v>
      </c>
    </row>
    <row r="1256" spans="1:8" hidden="1" x14ac:dyDescent="0.3">
      <c r="A1256">
        <v>14000</v>
      </c>
      <c r="B1256" t="str">
        <f t="shared" si="75"/>
        <v>09404</v>
      </c>
      <c r="C1256" t="str">
        <f>"CJS96000"</f>
        <v>CJS96000</v>
      </c>
      <c r="D1256" t="str">
        <f>"205025"</f>
        <v>205025</v>
      </c>
      <c r="E1256" t="s">
        <v>29</v>
      </c>
      <c r="F1256" s="1">
        <v>0</v>
      </c>
      <c r="G1256" s="1">
        <v>0</v>
      </c>
      <c r="H1256" s="1">
        <v>0</v>
      </c>
    </row>
    <row r="1257" spans="1:8" hidden="1" x14ac:dyDescent="0.3">
      <c r="A1257">
        <v>14000</v>
      </c>
      <c r="B1257" t="str">
        <f t="shared" si="75"/>
        <v>09404</v>
      </c>
      <c r="C1257" t="str">
        <f>"CJS96000"</f>
        <v>CJS96000</v>
      </c>
      <c r="D1257" t="str">
        <f>"308000"</f>
        <v>308000</v>
      </c>
      <c r="E1257" t="s">
        <v>120</v>
      </c>
      <c r="F1257" s="1">
        <v>1283409</v>
      </c>
      <c r="G1257" s="1">
        <v>0</v>
      </c>
      <c r="H1257" s="1">
        <v>1283409</v>
      </c>
    </row>
    <row r="1258" spans="1:8" hidden="1" x14ac:dyDescent="0.3">
      <c r="A1258">
        <v>14000</v>
      </c>
      <c r="B1258" t="str">
        <f t="shared" si="75"/>
        <v>09404</v>
      </c>
      <c r="C1258" t="str">
        <f>"CJS96000"</f>
        <v>CJS96000</v>
      </c>
      <c r="D1258" t="str">
        <f>"5014520"</f>
        <v>5014520</v>
      </c>
      <c r="E1258" t="s">
        <v>111</v>
      </c>
      <c r="F1258" s="1">
        <v>931321</v>
      </c>
      <c r="G1258" s="1">
        <v>0</v>
      </c>
      <c r="H1258" s="1">
        <v>931321</v>
      </c>
    </row>
    <row r="1259" spans="1:8" hidden="1" x14ac:dyDescent="0.3">
      <c r="A1259">
        <v>14000</v>
      </c>
      <c r="B1259" t="str">
        <f t="shared" ref="B1259:B1265" si="76">"09660"</f>
        <v>09660</v>
      </c>
      <c r="C1259" t="str">
        <f>"0000000000"</f>
        <v>0000000000</v>
      </c>
      <c r="D1259" t="str">
        <f>"101010"</f>
        <v>101010</v>
      </c>
      <c r="E1259" t="s">
        <v>27</v>
      </c>
      <c r="F1259" s="1">
        <v>741509.26</v>
      </c>
      <c r="G1259" s="1">
        <v>85451.07</v>
      </c>
      <c r="H1259" s="1">
        <v>826960.33</v>
      </c>
    </row>
    <row r="1260" spans="1:8" hidden="1" x14ac:dyDescent="0.3">
      <c r="A1260">
        <v>14000</v>
      </c>
      <c r="B1260" t="str">
        <f t="shared" si="76"/>
        <v>09660</v>
      </c>
      <c r="C1260" t="str">
        <f>"0000000000"</f>
        <v>0000000000</v>
      </c>
      <c r="D1260" t="str">
        <f>"205025"</f>
        <v>205025</v>
      </c>
      <c r="E1260" t="s">
        <v>29</v>
      </c>
      <c r="F1260" s="1">
        <v>0</v>
      </c>
      <c r="G1260" s="1">
        <v>0</v>
      </c>
      <c r="H1260" s="1">
        <v>0</v>
      </c>
    </row>
    <row r="1261" spans="1:8" hidden="1" x14ac:dyDescent="0.3">
      <c r="A1261">
        <v>14000</v>
      </c>
      <c r="B1261" t="str">
        <f t="shared" si="76"/>
        <v>09660</v>
      </c>
      <c r="C1261" t="str">
        <f>"0000000000"</f>
        <v>0000000000</v>
      </c>
      <c r="D1261" t="str">
        <f>"308000"</f>
        <v>308000</v>
      </c>
      <c r="E1261" t="s">
        <v>120</v>
      </c>
      <c r="F1261" s="1">
        <v>-298833.71999999997</v>
      </c>
      <c r="G1261" s="1">
        <v>0</v>
      </c>
      <c r="H1261" s="1">
        <v>-298833.71999999997</v>
      </c>
    </row>
    <row r="1262" spans="1:8" hidden="1" x14ac:dyDescent="0.3">
      <c r="A1262">
        <v>14000</v>
      </c>
      <c r="B1262" t="str">
        <f t="shared" si="76"/>
        <v>09660</v>
      </c>
      <c r="C1262" t="str">
        <f>"0000000000"</f>
        <v>0000000000</v>
      </c>
      <c r="D1262" t="str">
        <f>"4008001"</f>
        <v>4008001</v>
      </c>
      <c r="E1262" t="s">
        <v>157</v>
      </c>
      <c r="F1262" s="1">
        <v>-805175.54</v>
      </c>
      <c r="G1262" s="1">
        <v>-85451.07</v>
      </c>
      <c r="H1262" s="1">
        <v>-890626.61</v>
      </c>
    </row>
    <row r="1263" spans="1:8" hidden="1" x14ac:dyDescent="0.3">
      <c r="A1263">
        <v>14000</v>
      </c>
      <c r="B1263" t="str">
        <f t="shared" si="76"/>
        <v>09660</v>
      </c>
      <c r="C1263" t="str">
        <f>"0000000000"</f>
        <v>0000000000</v>
      </c>
      <c r="D1263" t="str">
        <f>"5014310"</f>
        <v>5014310</v>
      </c>
      <c r="E1263" t="s">
        <v>112</v>
      </c>
      <c r="F1263" s="1">
        <v>362500</v>
      </c>
      <c r="G1263" s="1">
        <v>0</v>
      </c>
      <c r="H1263" s="1">
        <v>362500</v>
      </c>
    </row>
    <row r="1264" spans="1:8" hidden="1" x14ac:dyDescent="0.3">
      <c r="A1264">
        <v>14000</v>
      </c>
      <c r="B1264" t="str">
        <f t="shared" si="76"/>
        <v>09660</v>
      </c>
      <c r="C1264" t="str">
        <f>"CJS93010"</f>
        <v>CJS93010</v>
      </c>
      <c r="D1264" t="str">
        <f>"101010"</f>
        <v>101010</v>
      </c>
      <c r="E1264" t="s">
        <v>27</v>
      </c>
      <c r="F1264" s="1">
        <v>0</v>
      </c>
      <c r="G1264" s="1">
        <v>0</v>
      </c>
      <c r="H1264" s="1">
        <v>0</v>
      </c>
    </row>
    <row r="1265" spans="1:8" hidden="1" x14ac:dyDescent="0.3">
      <c r="A1265">
        <v>14000</v>
      </c>
      <c r="B1265" t="str">
        <f t="shared" si="76"/>
        <v>09660</v>
      </c>
      <c r="C1265" t="str">
        <f>"CJS93010"</f>
        <v>CJS93010</v>
      </c>
      <c r="D1265" t="str">
        <f>"308000"</f>
        <v>308000</v>
      </c>
      <c r="E1265" t="s">
        <v>120</v>
      </c>
      <c r="F1265" s="1">
        <v>0</v>
      </c>
      <c r="G1265" s="1">
        <v>0</v>
      </c>
      <c r="H1265" s="1">
        <v>0</v>
      </c>
    </row>
    <row r="1266" spans="1:8" hidden="1" x14ac:dyDescent="0.3">
      <c r="A1266">
        <v>14000</v>
      </c>
      <c r="B1266" t="str">
        <f>"09750"</f>
        <v>09750</v>
      </c>
      <c r="C1266" t="str">
        <f>"0000000000"</f>
        <v>0000000000</v>
      </c>
      <c r="D1266" t="str">
        <f>"101010"</f>
        <v>101010</v>
      </c>
      <c r="E1266" t="s">
        <v>27</v>
      </c>
      <c r="F1266" s="1">
        <v>45357.49</v>
      </c>
      <c r="G1266" s="1">
        <v>-45357.49</v>
      </c>
      <c r="H1266" s="1">
        <v>0</v>
      </c>
    </row>
    <row r="1267" spans="1:8" hidden="1" x14ac:dyDescent="0.3">
      <c r="A1267">
        <v>14000</v>
      </c>
      <c r="B1267" t="str">
        <f>"09750"</f>
        <v>09750</v>
      </c>
      <c r="C1267" t="str">
        <f>"0000000000"</f>
        <v>0000000000</v>
      </c>
      <c r="D1267" t="str">
        <f>"308000"</f>
        <v>308000</v>
      </c>
      <c r="E1267" t="s">
        <v>120</v>
      </c>
      <c r="F1267" s="1">
        <v>0</v>
      </c>
      <c r="G1267" s="1">
        <v>0</v>
      </c>
      <c r="H1267" s="1">
        <v>0</v>
      </c>
    </row>
    <row r="1268" spans="1:8" hidden="1" x14ac:dyDescent="0.3">
      <c r="A1268">
        <v>14000</v>
      </c>
      <c r="B1268" t="str">
        <f>"09750"</f>
        <v>09750</v>
      </c>
      <c r="C1268" t="str">
        <f>"0000000000"</f>
        <v>0000000000</v>
      </c>
      <c r="D1268" t="str">
        <f>"4008140"</f>
        <v>4008140</v>
      </c>
      <c r="E1268" t="s">
        <v>158</v>
      </c>
      <c r="F1268" s="1">
        <v>-45357.49</v>
      </c>
      <c r="G1268" s="1">
        <v>45357.49</v>
      </c>
      <c r="H1268" s="1">
        <v>0</v>
      </c>
    </row>
    <row r="1269" spans="1:8" hidden="1" x14ac:dyDescent="0.3">
      <c r="A1269">
        <v>14000</v>
      </c>
      <c r="B1269" t="str">
        <f>"09750"</f>
        <v>09750</v>
      </c>
      <c r="C1269" t="str">
        <f>"CJS99990"</f>
        <v>CJS99990</v>
      </c>
      <c r="D1269" t="str">
        <f>"101010"</f>
        <v>101010</v>
      </c>
      <c r="E1269" t="s">
        <v>27</v>
      </c>
      <c r="F1269" s="1">
        <v>0</v>
      </c>
      <c r="G1269" s="1">
        <v>0</v>
      </c>
      <c r="H1269" s="1">
        <v>0</v>
      </c>
    </row>
    <row r="1270" spans="1:8" hidden="1" x14ac:dyDescent="0.3">
      <c r="A1270">
        <v>14000</v>
      </c>
      <c r="B1270" t="str">
        <f>"09750"</f>
        <v>09750</v>
      </c>
      <c r="C1270" t="str">
        <f>"CJS99990"</f>
        <v>CJS99990</v>
      </c>
      <c r="D1270" t="str">
        <f>"308000"</f>
        <v>308000</v>
      </c>
      <c r="E1270" t="s">
        <v>120</v>
      </c>
      <c r="F1270" s="1">
        <v>0</v>
      </c>
      <c r="G1270" s="1">
        <v>0</v>
      </c>
      <c r="H1270" s="1">
        <v>0</v>
      </c>
    </row>
    <row r="1271" spans="1:8" hidden="1" x14ac:dyDescent="0.3">
      <c r="A1271">
        <v>14000</v>
      </c>
      <c r="B1271" t="str">
        <f t="shared" ref="B1271:B1282" si="77">"09770"</f>
        <v>09770</v>
      </c>
      <c r="C1271" t="str">
        <f>"0000000000"</f>
        <v>0000000000</v>
      </c>
      <c r="D1271" t="str">
        <f>"101010"</f>
        <v>101010</v>
      </c>
      <c r="E1271" t="s">
        <v>27</v>
      </c>
      <c r="F1271" s="1">
        <v>4240080.26</v>
      </c>
      <c r="G1271" s="1">
        <v>71209.23</v>
      </c>
      <c r="H1271" s="1">
        <v>4311289.49</v>
      </c>
    </row>
    <row r="1272" spans="1:8" hidden="1" x14ac:dyDescent="0.3">
      <c r="A1272">
        <v>14000</v>
      </c>
      <c r="B1272" t="str">
        <f t="shared" si="77"/>
        <v>09770</v>
      </c>
      <c r="C1272" t="str">
        <f>"0000000000"</f>
        <v>0000000000</v>
      </c>
      <c r="D1272" t="str">
        <f>"308000"</f>
        <v>308000</v>
      </c>
      <c r="E1272" t="s">
        <v>120</v>
      </c>
      <c r="F1272" s="1">
        <v>-3569100.66</v>
      </c>
      <c r="G1272" s="1">
        <v>0</v>
      </c>
      <c r="H1272" s="1">
        <v>-3569100.66</v>
      </c>
    </row>
    <row r="1273" spans="1:8" hidden="1" x14ac:dyDescent="0.3">
      <c r="A1273">
        <v>14000</v>
      </c>
      <c r="B1273" t="str">
        <f t="shared" si="77"/>
        <v>09770</v>
      </c>
      <c r="C1273" t="str">
        <f>"0000000000"</f>
        <v>0000000000</v>
      </c>
      <c r="D1273" t="str">
        <f>"4008001"</f>
        <v>4008001</v>
      </c>
      <c r="E1273" t="s">
        <v>157</v>
      </c>
      <c r="F1273" s="1">
        <v>-670979.6</v>
      </c>
      <c r="G1273" s="1">
        <v>-71209.23</v>
      </c>
      <c r="H1273" s="1">
        <v>-742188.83</v>
      </c>
    </row>
    <row r="1274" spans="1:8" hidden="1" x14ac:dyDescent="0.3">
      <c r="A1274">
        <v>14000</v>
      </c>
      <c r="B1274" t="str">
        <f t="shared" si="77"/>
        <v>09770</v>
      </c>
      <c r="C1274" t="str">
        <f>"CJS93020"</f>
        <v>CJS93020</v>
      </c>
      <c r="D1274" t="str">
        <f>"101010"</f>
        <v>101010</v>
      </c>
      <c r="E1274" t="s">
        <v>27</v>
      </c>
      <c r="F1274" s="1">
        <v>-1291954.71</v>
      </c>
      <c r="G1274" s="1">
        <v>-99426.240000000005</v>
      </c>
      <c r="H1274" s="1">
        <v>-1391380.95</v>
      </c>
    </row>
    <row r="1275" spans="1:8" hidden="1" x14ac:dyDescent="0.3">
      <c r="A1275">
        <v>14000</v>
      </c>
      <c r="B1275" t="str">
        <f t="shared" si="77"/>
        <v>09770</v>
      </c>
      <c r="C1275" t="str">
        <f>"CJS93020"</f>
        <v>CJS93020</v>
      </c>
      <c r="D1275" t="str">
        <f>"205025"</f>
        <v>205025</v>
      </c>
      <c r="E1275" t="s">
        <v>29</v>
      </c>
      <c r="F1275" s="1">
        <v>0</v>
      </c>
      <c r="G1275" s="1">
        <v>0</v>
      </c>
      <c r="H1275" s="1">
        <v>0</v>
      </c>
    </row>
    <row r="1276" spans="1:8" hidden="1" x14ac:dyDescent="0.3">
      <c r="A1276">
        <v>14000</v>
      </c>
      <c r="B1276" t="str">
        <f t="shared" si="77"/>
        <v>09770</v>
      </c>
      <c r="C1276" t="str">
        <f>"CJS93020"</f>
        <v>CJS93020</v>
      </c>
      <c r="D1276" t="str">
        <f>"308000"</f>
        <v>308000</v>
      </c>
      <c r="E1276" t="s">
        <v>120</v>
      </c>
      <c r="F1276" s="1">
        <v>756113.74</v>
      </c>
      <c r="G1276" s="1">
        <v>0</v>
      </c>
      <c r="H1276" s="1">
        <v>756113.74</v>
      </c>
    </row>
    <row r="1277" spans="1:8" hidden="1" x14ac:dyDescent="0.3">
      <c r="A1277">
        <v>14000</v>
      </c>
      <c r="B1277" t="str">
        <f t="shared" si="77"/>
        <v>09770</v>
      </c>
      <c r="C1277" t="str">
        <f>"CJS93020"</f>
        <v>CJS93020</v>
      </c>
      <c r="D1277" t="str">
        <f>"5014310"</f>
        <v>5014310</v>
      </c>
      <c r="E1277" t="s">
        <v>112</v>
      </c>
      <c r="F1277" s="1">
        <v>535840.97</v>
      </c>
      <c r="G1277" s="1">
        <v>99426.240000000005</v>
      </c>
      <c r="H1277" s="1">
        <v>635267.21</v>
      </c>
    </row>
    <row r="1278" spans="1:8" hidden="1" x14ac:dyDescent="0.3">
      <c r="A1278">
        <v>14000</v>
      </c>
      <c r="B1278" t="str">
        <f t="shared" si="77"/>
        <v>09770</v>
      </c>
      <c r="C1278" t="str">
        <f>"CJS93021"</f>
        <v>CJS93021</v>
      </c>
      <c r="D1278" t="str">
        <f>"101010"</f>
        <v>101010</v>
      </c>
      <c r="E1278" t="s">
        <v>27</v>
      </c>
      <c r="F1278" s="1">
        <v>-1039678.54</v>
      </c>
      <c r="G1278" s="1">
        <v>-101212.22</v>
      </c>
      <c r="H1278" s="1">
        <v>-1140890.76</v>
      </c>
    </row>
    <row r="1279" spans="1:8" hidden="1" x14ac:dyDescent="0.3">
      <c r="A1279">
        <v>14000</v>
      </c>
      <c r="B1279" t="str">
        <f t="shared" si="77"/>
        <v>09770</v>
      </c>
      <c r="C1279" t="str">
        <f>"CJS93021"</f>
        <v>CJS93021</v>
      </c>
      <c r="D1279" t="str">
        <f>"205025"</f>
        <v>205025</v>
      </c>
      <c r="E1279" t="s">
        <v>29</v>
      </c>
      <c r="F1279" s="1">
        <v>-101212.22</v>
      </c>
      <c r="G1279" s="1">
        <v>39320.400000000001</v>
      </c>
      <c r="H1279" s="1">
        <v>-61891.82</v>
      </c>
    </row>
    <row r="1280" spans="1:8" hidden="1" x14ac:dyDescent="0.3">
      <c r="A1280">
        <v>14000</v>
      </c>
      <c r="B1280" t="str">
        <f t="shared" si="77"/>
        <v>09770</v>
      </c>
      <c r="C1280" t="str">
        <f>"CJS93021"</f>
        <v>CJS93021</v>
      </c>
      <c r="D1280" t="str">
        <f>"308000"</f>
        <v>308000</v>
      </c>
      <c r="E1280" t="s">
        <v>120</v>
      </c>
      <c r="F1280" s="1">
        <v>634143.56000000006</v>
      </c>
      <c r="G1280" s="1">
        <v>0</v>
      </c>
      <c r="H1280" s="1">
        <v>634143.56000000006</v>
      </c>
    </row>
    <row r="1281" spans="1:8" hidden="1" x14ac:dyDescent="0.3">
      <c r="A1281">
        <v>14000</v>
      </c>
      <c r="B1281" t="str">
        <f t="shared" si="77"/>
        <v>09770</v>
      </c>
      <c r="C1281" t="str">
        <f>"CJS93021"</f>
        <v>CJS93021</v>
      </c>
      <c r="D1281" t="str">
        <f>"5014510"</f>
        <v>5014510</v>
      </c>
      <c r="E1281" t="s">
        <v>88</v>
      </c>
      <c r="F1281" s="1">
        <v>506747.2</v>
      </c>
      <c r="G1281" s="1">
        <v>61891.82</v>
      </c>
      <c r="H1281" s="1">
        <v>568639.02</v>
      </c>
    </row>
    <row r="1282" spans="1:8" hidden="1" x14ac:dyDescent="0.3">
      <c r="A1282">
        <v>14000</v>
      </c>
      <c r="B1282" t="str">
        <f t="shared" si="77"/>
        <v>09770</v>
      </c>
      <c r="C1282" t="str">
        <f>"CJS93021"</f>
        <v>CJS93021</v>
      </c>
      <c r="D1282" t="str">
        <f>"5015410"</f>
        <v>5015410</v>
      </c>
      <c r="E1282" t="s">
        <v>93</v>
      </c>
      <c r="F1282" s="1">
        <v>0</v>
      </c>
      <c r="G1282" s="1">
        <v>0</v>
      </c>
      <c r="H1282" s="1">
        <v>0</v>
      </c>
    </row>
    <row r="1283" spans="1:8" hidden="1" x14ac:dyDescent="0.3">
      <c r="A1283">
        <v>14000</v>
      </c>
      <c r="B1283" t="str">
        <f t="shared" ref="B1283:B1346" si="78">"10000"</f>
        <v>10000</v>
      </c>
      <c r="C1283" t="str">
        <f>"0000000000"</f>
        <v>0000000000</v>
      </c>
      <c r="D1283" t="str">
        <f>"101010"</f>
        <v>101010</v>
      </c>
      <c r="E1283" t="s">
        <v>27</v>
      </c>
      <c r="F1283" s="1">
        <v>0</v>
      </c>
      <c r="G1283" s="1">
        <v>0</v>
      </c>
      <c r="H1283" s="1">
        <v>0</v>
      </c>
    </row>
    <row r="1284" spans="1:8" hidden="1" x14ac:dyDescent="0.3">
      <c r="A1284">
        <v>14000</v>
      </c>
      <c r="B1284" t="str">
        <f t="shared" si="78"/>
        <v>10000</v>
      </c>
      <c r="C1284" t="str">
        <f>"0000000000"</f>
        <v>0000000000</v>
      </c>
      <c r="D1284" t="str">
        <f>"308000"</f>
        <v>308000</v>
      </c>
      <c r="E1284" t="s">
        <v>120</v>
      </c>
      <c r="F1284" s="1">
        <v>0</v>
      </c>
      <c r="G1284" s="1">
        <v>0</v>
      </c>
      <c r="H1284" s="1">
        <v>0</v>
      </c>
    </row>
    <row r="1285" spans="1:8" hidden="1" x14ac:dyDescent="0.3">
      <c r="A1285">
        <v>14000</v>
      </c>
      <c r="B1285" t="str">
        <f t="shared" si="78"/>
        <v>10000</v>
      </c>
      <c r="C1285" t="str">
        <f>"0000113559"</f>
        <v>0000113559</v>
      </c>
      <c r="D1285" t="str">
        <f>"101010"</f>
        <v>101010</v>
      </c>
      <c r="E1285" t="s">
        <v>27</v>
      </c>
      <c r="F1285" s="1">
        <v>0</v>
      </c>
      <c r="G1285" s="1">
        <v>0</v>
      </c>
      <c r="H1285" s="1">
        <v>0</v>
      </c>
    </row>
    <row r="1286" spans="1:8" hidden="1" x14ac:dyDescent="0.3">
      <c r="A1286">
        <v>14000</v>
      </c>
      <c r="B1286" t="str">
        <f t="shared" si="78"/>
        <v>10000</v>
      </c>
      <c r="C1286" t="str">
        <f t="shared" ref="C1286:C1313" si="79">"0000114614"</f>
        <v>0000114614</v>
      </c>
      <c r="D1286" t="str">
        <f>"101010"</f>
        <v>101010</v>
      </c>
      <c r="E1286" t="s">
        <v>27</v>
      </c>
      <c r="F1286" s="1">
        <v>-5793.9</v>
      </c>
      <c r="G1286" s="1">
        <v>6672.03</v>
      </c>
      <c r="H1286" s="1">
        <v>878.13</v>
      </c>
    </row>
    <row r="1287" spans="1:8" hidden="1" x14ac:dyDescent="0.3">
      <c r="A1287">
        <v>14000</v>
      </c>
      <c r="B1287" t="str">
        <f t="shared" si="78"/>
        <v>10000</v>
      </c>
      <c r="C1287" t="str">
        <f t="shared" si="79"/>
        <v>0000114614</v>
      </c>
      <c r="D1287" t="str">
        <f>"205025"</f>
        <v>205025</v>
      </c>
      <c r="E1287" t="s">
        <v>29</v>
      </c>
      <c r="F1287" s="1">
        <v>-4000</v>
      </c>
      <c r="G1287" s="1">
        <v>-4600</v>
      </c>
      <c r="H1287" s="1">
        <v>-8600</v>
      </c>
    </row>
    <row r="1288" spans="1:8" hidden="1" x14ac:dyDescent="0.3">
      <c r="A1288">
        <v>14000</v>
      </c>
      <c r="B1288" t="str">
        <f t="shared" si="78"/>
        <v>10000</v>
      </c>
      <c r="C1288" t="str">
        <f t="shared" si="79"/>
        <v>0000114614</v>
      </c>
      <c r="D1288" t="str">
        <f>"308000"</f>
        <v>308000</v>
      </c>
      <c r="E1288" t="s">
        <v>120</v>
      </c>
      <c r="F1288" s="1">
        <v>-9171.1200000000008</v>
      </c>
      <c r="G1288" s="1">
        <v>0</v>
      </c>
      <c r="H1288" s="1">
        <v>-9171.1200000000008</v>
      </c>
    </row>
    <row r="1289" spans="1:8" hidden="1" x14ac:dyDescent="0.3">
      <c r="A1289">
        <v>14000</v>
      </c>
      <c r="B1289" t="str">
        <f t="shared" si="78"/>
        <v>10000</v>
      </c>
      <c r="C1289" t="str">
        <f t="shared" si="79"/>
        <v>0000114614</v>
      </c>
      <c r="D1289" t="str">
        <f>"4009070"</f>
        <v>4009070</v>
      </c>
      <c r="E1289" t="s">
        <v>141</v>
      </c>
      <c r="F1289" s="1">
        <v>-10934.32</v>
      </c>
      <c r="G1289" s="1">
        <v>0</v>
      </c>
      <c r="H1289" s="1">
        <v>-10934.32</v>
      </c>
    </row>
    <row r="1290" spans="1:8" hidden="1" x14ac:dyDescent="0.3">
      <c r="A1290">
        <v>14000</v>
      </c>
      <c r="B1290" t="str">
        <f t="shared" si="78"/>
        <v>10000</v>
      </c>
      <c r="C1290" t="str">
        <f t="shared" si="79"/>
        <v>0000114614</v>
      </c>
      <c r="D1290" t="str">
        <f>"4009071"</f>
        <v>4009071</v>
      </c>
      <c r="E1290" t="s">
        <v>110</v>
      </c>
      <c r="F1290" s="1">
        <v>-2032.52</v>
      </c>
      <c r="G1290" s="1">
        <v>0</v>
      </c>
      <c r="H1290" s="1">
        <v>-2032.52</v>
      </c>
    </row>
    <row r="1291" spans="1:8" hidden="1" x14ac:dyDescent="0.3">
      <c r="A1291">
        <v>14000</v>
      </c>
      <c r="B1291" t="str">
        <f t="shared" si="78"/>
        <v>10000</v>
      </c>
      <c r="C1291" t="str">
        <f t="shared" si="79"/>
        <v>0000114614</v>
      </c>
      <c r="D1291" t="str">
        <f>"4016839"</f>
        <v>4016839</v>
      </c>
      <c r="E1291" t="s">
        <v>159</v>
      </c>
      <c r="F1291" s="1">
        <v>-250738.1</v>
      </c>
      <c r="G1291" s="1">
        <v>-24039.919999999998</v>
      </c>
      <c r="H1291" s="1">
        <v>-274778.02</v>
      </c>
    </row>
    <row r="1292" spans="1:8" hidden="1" x14ac:dyDescent="0.3">
      <c r="A1292">
        <v>14000</v>
      </c>
      <c r="B1292" t="str">
        <f t="shared" si="78"/>
        <v>10000</v>
      </c>
      <c r="C1292" t="str">
        <f t="shared" si="79"/>
        <v>0000114614</v>
      </c>
      <c r="D1292" t="str">
        <f>"5011110"</f>
        <v>5011110</v>
      </c>
      <c r="E1292" t="s">
        <v>35</v>
      </c>
      <c r="F1292" s="1">
        <v>9949.2000000000007</v>
      </c>
      <c r="G1292" s="1">
        <v>433.8</v>
      </c>
      <c r="H1292" s="1">
        <v>10383</v>
      </c>
    </row>
    <row r="1293" spans="1:8" hidden="1" x14ac:dyDescent="0.3">
      <c r="A1293">
        <v>14000</v>
      </c>
      <c r="B1293" t="str">
        <f t="shared" si="78"/>
        <v>10000</v>
      </c>
      <c r="C1293" t="str">
        <f t="shared" si="79"/>
        <v>0000114614</v>
      </c>
      <c r="D1293" t="str">
        <f>"5011120"</f>
        <v>5011120</v>
      </c>
      <c r="E1293" t="s">
        <v>36</v>
      </c>
      <c r="F1293" s="1">
        <v>5402.52</v>
      </c>
      <c r="G1293" s="1">
        <v>393.54</v>
      </c>
      <c r="H1293" s="1">
        <v>5796.06</v>
      </c>
    </row>
    <row r="1294" spans="1:8" hidden="1" x14ac:dyDescent="0.3">
      <c r="A1294">
        <v>14000</v>
      </c>
      <c r="B1294" t="str">
        <f t="shared" si="78"/>
        <v>10000</v>
      </c>
      <c r="C1294" t="str">
        <f t="shared" si="79"/>
        <v>0000114614</v>
      </c>
      <c r="D1294" t="str">
        <f>"5011140"</f>
        <v>5011140</v>
      </c>
      <c r="E1294" t="s">
        <v>37</v>
      </c>
      <c r="F1294" s="1">
        <v>923.7</v>
      </c>
      <c r="G1294" s="1">
        <v>40.200000000000003</v>
      </c>
      <c r="H1294" s="1">
        <v>963.9</v>
      </c>
    </row>
    <row r="1295" spans="1:8" hidden="1" x14ac:dyDescent="0.3">
      <c r="A1295">
        <v>14000</v>
      </c>
      <c r="B1295" t="str">
        <f t="shared" si="78"/>
        <v>10000</v>
      </c>
      <c r="C1295" t="str">
        <f t="shared" si="79"/>
        <v>0000114614</v>
      </c>
      <c r="D1295" t="str">
        <f>"5011150"</f>
        <v>5011150</v>
      </c>
      <c r="E1295" t="s">
        <v>38</v>
      </c>
      <c r="F1295" s="1">
        <v>18921</v>
      </c>
      <c r="G1295" s="1">
        <v>901</v>
      </c>
      <c r="H1295" s="1">
        <v>19822</v>
      </c>
    </row>
    <row r="1296" spans="1:8" hidden="1" x14ac:dyDescent="0.3">
      <c r="A1296">
        <v>14000</v>
      </c>
      <c r="B1296" t="str">
        <f t="shared" si="78"/>
        <v>10000</v>
      </c>
      <c r="C1296" t="str">
        <f t="shared" si="79"/>
        <v>0000114614</v>
      </c>
      <c r="D1296" t="str">
        <f>"5011160"</f>
        <v>5011160</v>
      </c>
      <c r="E1296" t="s">
        <v>39</v>
      </c>
      <c r="F1296" s="1">
        <v>774.3</v>
      </c>
      <c r="G1296" s="1">
        <v>33.6</v>
      </c>
      <c r="H1296" s="1">
        <v>807.9</v>
      </c>
    </row>
    <row r="1297" spans="1:8" hidden="1" x14ac:dyDescent="0.3">
      <c r="A1297">
        <v>14000</v>
      </c>
      <c r="B1297" t="str">
        <f t="shared" si="78"/>
        <v>10000</v>
      </c>
      <c r="C1297" t="str">
        <f t="shared" si="79"/>
        <v>0000114614</v>
      </c>
      <c r="D1297" t="str">
        <f>"5011170"</f>
        <v>5011170</v>
      </c>
      <c r="E1297" t="s">
        <v>40</v>
      </c>
      <c r="F1297" s="1">
        <v>421.2</v>
      </c>
      <c r="G1297" s="1">
        <v>18.3</v>
      </c>
      <c r="H1297" s="1">
        <v>439.5</v>
      </c>
    </row>
    <row r="1298" spans="1:8" hidden="1" x14ac:dyDescent="0.3">
      <c r="A1298">
        <v>14000</v>
      </c>
      <c r="B1298" t="str">
        <f t="shared" si="78"/>
        <v>10000</v>
      </c>
      <c r="C1298" t="str">
        <f t="shared" si="79"/>
        <v>0000114614</v>
      </c>
      <c r="D1298" t="str">
        <f>"5011230"</f>
        <v>5011230</v>
      </c>
      <c r="E1298" t="s">
        <v>43</v>
      </c>
      <c r="F1298" s="1">
        <v>69000</v>
      </c>
      <c r="G1298" s="1">
        <v>3000</v>
      </c>
      <c r="H1298" s="1">
        <v>72000</v>
      </c>
    </row>
    <row r="1299" spans="1:8" hidden="1" x14ac:dyDescent="0.3">
      <c r="A1299">
        <v>14000</v>
      </c>
      <c r="B1299" t="str">
        <f t="shared" si="78"/>
        <v>10000</v>
      </c>
      <c r="C1299" t="str">
        <f t="shared" si="79"/>
        <v>0000114614</v>
      </c>
      <c r="D1299" t="str">
        <f>"5011310"</f>
        <v>5011310</v>
      </c>
      <c r="E1299" t="s">
        <v>45</v>
      </c>
      <c r="F1299" s="1">
        <v>1000</v>
      </c>
      <c r="G1299" s="1">
        <v>-1000</v>
      </c>
      <c r="H1299" s="1">
        <v>0</v>
      </c>
    </row>
    <row r="1300" spans="1:8" hidden="1" x14ac:dyDescent="0.3">
      <c r="A1300">
        <v>14000</v>
      </c>
      <c r="B1300" t="str">
        <f t="shared" si="78"/>
        <v>10000</v>
      </c>
      <c r="C1300" t="str">
        <f t="shared" si="79"/>
        <v>0000114614</v>
      </c>
      <c r="D1300" t="str">
        <f>"5011380"</f>
        <v>5011380</v>
      </c>
      <c r="E1300" t="s">
        <v>46</v>
      </c>
      <c r="F1300" s="1">
        <v>230</v>
      </c>
      <c r="G1300" s="1">
        <v>10</v>
      </c>
      <c r="H1300" s="1">
        <v>240</v>
      </c>
    </row>
    <row r="1301" spans="1:8" hidden="1" x14ac:dyDescent="0.3">
      <c r="A1301">
        <v>14000</v>
      </c>
      <c r="B1301" t="str">
        <f t="shared" si="78"/>
        <v>10000</v>
      </c>
      <c r="C1301" t="str">
        <f t="shared" si="79"/>
        <v>0000114614</v>
      </c>
      <c r="D1301" t="str">
        <f>"5011410"</f>
        <v>5011410</v>
      </c>
      <c r="E1301" t="s">
        <v>47</v>
      </c>
      <c r="F1301" s="1">
        <v>6523.87</v>
      </c>
      <c r="G1301" s="1">
        <v>3440.2</v>
      </c>
      <c r="H1301" s="1">
        <v>9964.07</v>
      </c>
    </row>
    <row r="1302" spans="1:8" hidden="1" x14ac:dyDescent="0.3">
      <c r="A1302">
        <v>14000</v>
      </c>
      <c r="B1302" t="str">
        <f t="shared" si="78"/>
        <v>10000</v>
      </c>
      <c r="C1302" t="str">
        <f t="shared" si="79"/>
        <v>0000114614</v>
      </c>
      <c r="D1302" t="str">
        <f>"5012150"</f>
        <v>5012150</v>
      </c>
      <c r="E1302" t="s">
        <v>54</v>
      </c>
      <c r="F1302" s="1">
        <v>0</v>
      </c>
      <c r="G1302" s="1">
        <v>6097.25</v>
      </c>
      <c r="H1302" s="1">
        <v>6097.25</v>
      </c>
    </row>
    <row r="1303" spans="1:8" hidden="1" x14ac:dyDescent="0.3">
      <c r="A1303">
        <v>14000</v>
      </c>
      <c r="B1303" t="str">
        <f t="shared" si="78"/>
        <v>10000</v>
      </c>
      <c r="C1303" t="str">
        <f t="shared" si="79"/>
        <v>0000114614</v>
      </c>
      <c r="D1303" t="str">
        <f>"5012160"</f>
        <v>5012160</v>
      </c>
      <c r="E1303" t="s">
        <v>55</v>
      </c>
      <c r="F1303" s="1">
        <v>967.7</v>
      </c>
      <c r="G1303" s="1">
        <v>0</v>
      </c>
      <c r="H1303" s="1">
        <v>967.7</v>
      </c>
    </row>
    <row r="1304" spans="1:8" hidden="1" x14ac:dyDescent="0.3">
      <c r="A1304">
        <v>14000</v>
      </c>
      <c r="B1304" t="str">
        <f t="shared" si="78"/>
        <v>10000</v>
      </c>
      <c r="C1304" t="str">
        <f t="shared" si="79"/>
        <v>0000114614</v>
      </c>
      <c r="D1304" t="str">
        <f>"5012440"</f>
        <v>5012440</v>
      </c>
      <c r="E1304" t="s">
        <v>62</v>
      </c>
      <c r="F1304" s="1">
        <v>152335.79999999999</v>
      </c>
      <c r="G1304" s="1">
        <v>3600</v>
      </c>
      <c r="H1304" s="1">
        <v>155935.79999999999</v>
      </c>
    </row>
    <row r="1305" spans="1:8" hidden="1" x14ac:dyDescent="0.3">
      <c r="A1305">
        <v>14000</v>
      </c>
      <c r="B1305" t="str">
        <f t="shared" si="78"/>
        <v>10000</v>
      </c>
      <c r="C1305" t="str">
        <f t="shared" si="79"/>
        <v>0000114614</v>
      </c>
      <c r="D1305" t="str">
        <f>"5012730"</f>
        <v>5012730</v>
      </c>
      <c r="E1305" t="s">
        <v>68</v>
      </c>
      <c r="F1305" s="1">
        <v>0</v>
      </c>
      <c r="G1305" s="1">
        <v>5000</v>
      </c>
      <c r="H1305" s="1">
        <v>5000</v>
      </c>
    </row>
    <row r="1306" spans="1:8" hidden="1" x14ac:dyDescent="0.3">
      <c r="A1306">
        <v>14000</v>
      </c>
      <c r="B1306" t="str">
        <f t="shared" si="78"/>
        <v>10000</v>
      </c>
      <c r="C1306" t="str">
        <f t="shared" si="79"/>
        <v>0000114614</v>
      </c>
      <c r="D1306" t="str">
        <f>"5012820"</f>
        <v>5012820</v>
      </c>
      <c r="E1306" t="s">
        <v>73</v>
      </c>
      <c r="F1306" s="1">
        <v>119.84</v>
      </c>
      <c r="G1306" s="1">
        <v>0</v>
      </c>
      <c r="H1306" s="1">
        <v>119.84</v>
      </c>
    </row>
    <row r="1307" spans="1:8" hidden="1" x14ac:dyDescent="0.3">
      <c r="A1307">
        <v>14000</v>
      </c>
      <c r="B1307" t="str">
        <f t="shared" si="78"/>
        <v>10000</v>
      </c>
      <c r="C1307" t="str">
        <f t="shared" si="79"/>
        <v>0000114614</v>
      </c>
      <c r="D1307" t="str">
        <f>"5012830"</f>
        <v>5012830</v>
      </c>
      <c r="E1307" t="s">
        <v>74</v>
      </c>
      <c r="F1307" s="1">
        <v>647</v>
      </c>
      <c r="G1307" s="1">
        <v>0</v>
      </c>
      <c r="H1307" s="1">
        <v>647</v>
      </c>
    </row>
    <row r="1308" spans="1:8" hidden="1" x14ac:dyDescent="0.3">
      <c r="A1308">
        <v>14000</v>
      </c>
      <c r="B1308" t="str">
        <f t="shared" si="78"/>
        <v>10000</v>
      </c>
      <c r="C1308" t="str">
        <f t="shared" si="79"/>
        <v>0000114614</v>
      </c>
      <c r="D1308" t="str">
        <f>"5012850"</f>
        <v>5012850</v>
      </c>
      <c r="E1308" t="s">
        <v>76</v>
      </c>
      <c r="F1308" s="1">
        <v>1100.7</v>
      </c>
      <c r="G1308" s="1">
        <v>0</v>
      </c>
      <c r="H1308" s="1">
        <v>1100.7</v>
      </c>
    </row>
    <row r="1309" spans="1:8" hidden="1" x14ac:dyDescent="0.3">
      <c r="A1309">
        <v>14000</v>
      </c>
      <c r="B1309" t="str">
        <f t="shared" si="78"/>
        <v>10000</v>
      </c>
      <c r="C1309" t="str">
        <f t="shared" si="79"/>
        <v>0000114614</v>
      </c>
      <c r="D1309" t="str">
        <f>"5012880"</f>
        <v>5012880</v>
      </c>
      <c r="E1309" t="s">
        <v>77</v>
      </c>
      <c r="F1309" s="1">
        <v>931</v>
      </c>
      <c r="G1309" s="1">
        <v>0</v>
      </c>
      <c r="H1309" s="1">
        <v>931</v>
      </c>
    </row>
    <row r="1310" spans="1:8" hidden="1" x14ac:dyDescent="0.3">
      <c r="A1310">
        <v>14000</v>
      </c>
      <c r="B1310" t="str">
        <f t="shared" si="78"/>
        <v>10000</v>
      </c>
      <c r="C1310" t="str">
        <f t="shared" si="79"/>
        <v>0000114614</v>
      </c>
      <c r="D1310" t="str">
        <f>"5013230"</f>
        <v>5013230</v>
      </c>
      <c r="E1310" t="s">
        <v>82</v>
      </c>
      <c r="F1310" s="1">
        <v>205.29</v>
      </c>
      <c r="G1310" s="1">
        <v>0</v>
      </c>
      <c r="H1310" s="1">
        <v>205.29</v>
      </c>
    </row>
    <row r="1311" spans="1:8" hidden="1" x14ac:dyDescent="0.3">
      <c r="A1311">
        <v>14000</v>
      </c>
      <c r="B1311" t="str">
        <f t="shared" si="78"/>
        <v>10000</v>
      </c>
      <c r="C1311" t="str">
        <f t="shared" si="79"/>
        <v>0000114614</v>
      </c>
      <c r="D1311" t="str">
        <f>"5014810"</f>
        <v>5014810</v>
      </c>
      <c r="E1311" t="s">
        <v>146</v>
      </c>
      <c r="F1311" s="1">
        <v>2032.52</v>
      </c>
      <c r="G1311" s="1">
        <v>0</v>
      </c>
      <c r="H1311" s="1">
        <v>2032.52</v>
      </c>
    </row>
    <row r="1312" spans="1:8" hidden="1" x14ac:dyDescent="0.3">
      <c r="A1312">
        <v>14000</v>
      </c>
      <c r="B1312" t="str">
        <f t="shared" si="78"/>
        <v>10000</v>
      </c>
      <c r="C1312" t="str">
        <f t="shared" si="79"/>
        <v>0000114614</v>
      </c>
      <c r="D1312" t="str">
        <f>"5014820"</f>
        <v>5014820</v>
      </c>
      <c r="E1312" t="s">
        <v>147</v>
      </c>
      <c r="F1312" s="1">
        <v>10934.32</v>
      </c>
      <c r="G1312" s="1">
        <v>0</v>
      </c>
      <c r="H1312" s="1">
        <v>10934.32</v>
      </c>
    </row>
    <row r="1313" spans="1:8" hidden="1" x14ac:dyDescent="0.3">
      <c r="A1313">
        <v>14000</v>
      </c>
      <c r="B1313" t="str">
        <f t="shared" si="78"/>
        <v>10000</v>
      </c>
      <c r="C1313" t="str">
        <f t="shared" si="79"/>
        <v>0000114614</v>
      </c>
      <c r="D1313" t="str">
        <f>"5015350"</f>
        <v>5015350</v>
      </c>
      <c r="E1313" t="s">
        <v>90</v>
      </c>
      <c r="F1313" s="1">
        <v>250</v>
      </c>
      <c r="G1313" s="1">
        <v>0</v>
      </c>
      <c r="H1313" s="1">
        <v>250</v>
      </c>
    </row>
    <row r="1314" spans="1:8" hidden="1" x14ac:dyDescent="0.3">
      <c r="A1314">
        <v>14000</v>
      </c>
      <c r="B1314" t="str">
        <f t="shared" si="78"/>
        <v>10000</v>
      </c>
      <c r="C1314" t="str">
        <f>"0000114616"</f>
        <v>0000114616</v>
      </c>
      <c r="D1314" t="str">
        <f>"101010"</f>
        <v>101010</v>
      </c>
      <c r="E1314" t="s">
        <v>27</v>
      </c>
      <c r="F1314" s="1">
        <v>0</v>
      </c>
      <c r="G1314" s="1">
        <v>0</v>
      </c>
      <c r="H1314" s="1">
        <v>0</v>
      </c>
    </row>
    <row r="1315" spans="1:8" hidden="1" x14ac:dyDescent="0.3">
      <c r="A1315">
        <v>14000</v>
      </c>
      <c r="B1315" t="str">
        <f t="shared" si="78"/>
        <v>10000</v>
      </c>
      <c r="C1315" t="str">
        <f>"0000114804"</f>
        <v>0000114804</v>
      </c>
      <c r="D1315" t="str">
        <f>"101010"</f>
        <v>101010</v>
      </c>
      <c r="E1315" t="s">
        <v>27</v>
      </c>
      <c r="F1315" s="1">
        <v>0</v>
      </c>
      <c r="G1315" s="1">
        <v>0</v>
      </c>
      <c r="H1315" s="1">
        <v>0</v>
      </c>
    </row>
    <row r="1316" spans="1:8" hidden="1" x14ac:dyDescent="0.3">
      <c r="A1316">
        <v>14000</v>
      </c>
      <c r="B1316" t="str">
        <f t="shared" si="78"/>
        <v>10000</v>
      </c>
      <c r="C1316" t="str">
        <f>"0000114804"</f>
        <v>0000114804</v>
      </c>
      <c r="D1316" t="str">
        <f>"308000"</f>
        <v>308000</v>
      </c>
      <c r="E1316" t="s">
        <v>120</v>
      </c>
      <c r="F1316" s="1">
        <v>4845</v>
      </c>
      <c r="G1316" s="1">
        <v>0</v>
      </c>
      <c r="H1316" s="1">
        <v>4845</v>
      </c>
    </row>
    <row r="1317" spans="1:8" hidden="1" x14ac:dyDescent="0.3">
      <c r="A1317">
        <v>14000</v>
      </c>
      <c r="B1317" t="str">
        <f t="shared" si="78"/>
        <v>10000</v>
      </c>
      <c r="C1317" t="str">
        <f>"0000114804"</f>
        <v>0000114804</v>
      </c>
      <c r="D1317" t="str">
        <f>"4016588"</f>
        <v>4016588</v>
      </c>
      <c r="E1317" t="s">
        <v>160</v>
      </c>
      <c r="F1317" s="1">
        <v>-4845</v>
      </c>
      <c r="G1317" s="1">
        <v>0</v>
      </c>
      <c r="H1317" s="1">
        <v>-4845</v>
      </c>
    </row>
    <row r="1318" spans="1:8" hidden="1" x14ac:dyDescent="0.3">
      <c r="A1318">
        <v>14000</v>
      </c>
      <c r="B1318" t="str">
        <f t="shared" si="78"/>
        <v>10000</v>
      </c>
      <c r="C1318" t="str">
        <f>"0000114805"</f>
        <v>0000114805</v>
      </c>
      <c r="D1318" t="str">
        <f>"101010"</f>
        <v>101010</v>
      </c>
      <c r="E1318" t="s">
        <v>27</v>
      </c>
      <c r="F1318" s="1">
        <v>0</v>
      </c>
      <c r="G1318" s="1">
        <v>0</v>
      </c>
      <c r="H1318" s="1">
        <v>0</v>
      </c>
    </row>
    <row r="1319" spans="1:8" hidden="1" x14ac:dyDescent="0.3">
      <c r="A1319">
        <v>14000</v>
      </c>
      <c r="B1319" t="str">
        <f t="shared" si="78"/>
        <v>10000</v>
      </c>
      <c r="C1319" t="str">
        <f>"0000114805"</f>
        <v>0000114805</v>
      </c>
      <c r="D1319" t="str">
        <f>"308000"</f>
        <v>308000</v>
      </c>
      <c r="E1319" t="s">
        <v>120</v>
      </c>
      <c r="F1319" s="1">
        <v>-8547.5</v>
      </c>
      <c r="G1319" s="1">
        <v>0</v>
      </c>
      <c r="H1319" s="1">
        <v>-8547.5</v>
      </c>
    </row>
    <row r="1320" spans="1:8" hidden="1" x14ac:dyDescent="0.3">
      <c r="A1320">
        <v>14000</v>
      </c>
      <c r="B1320" t="str">
        <f t="shared" si="78"/>
        <v>10000</v>
      </c>
      <c r="C1320" t="str">
        <f>"0000114805"</f>
        <v>0000114805</v>
      </c>
      <c r="D1320" t="str">
        <f>"4016588"</f>
        <v>4016588</v>
      </c>
      <c r="E1320" t="s">
        <v>160</v>
      </c>
      <c r="F1320" s="1">
        <v>8547.5</v>
      </c>
      <c r="G1320" s="1">
        <v>0</v>
      </c>
      <c r="H1320" s="1">
        <v>8547.5</v>
      </c>
    </row>
    <row r="1321" spans="1:8" hidden="1" x14ac:dyDescent="0.3">
      <c r="A1321">
        <v>14000</v>
      </c>
      <c r="B1321" t="str">
        <f t="shared" si="78"/>
        <v>10000</v>
      </c>
      <c r="C1321" t="str">
        <f t="shared" ref="C1321:C1336" si="80">"0000115561"</f>
        <v>0000115561</v>
      </c>
      <c r="D1321" t="str">
        <f>"101010"</f>
        <v>101010</v>
      </c>
      <c r="E1321" t="s">
        <v>27</v>
      </c>
      <c r="F1321" s="1">
        <v>-10479.14</v>
      </c>
      <c r="G1321" s="1">
        <v>0</v>
      </c>
      <c r="H1321" s="1">
        <v>-10479.14</v>
      </c>
    </row>
    <row r="1322" spans="1:8" hidden="1" x14ac:dyDescent="0.3">
      <c r="A1322">
        <v>14000</v>
      </c>
      <c r="B1322" t="str">
        <f t="shared" si="78"/>
        <v>10000</v>
      </c>
      <c r="C1322" t="str">
        <f t="shared" si="80"/>
        <v>0000115561</v>
      </c>
      <c r="D1322" t="str">
        <f>"205025"</f>
        <v>205025</v>
      </c>
      <c r="E1322" t="s">
        <v>29</v>
      </c>
      <c r="F1322" s="1">
        <v>0</v>
      </c>
      <c r="G1322" s="1">
        <v>0</v>
      </c>
      <c r="H1322" s="1">
        <v>0</v>
      </c>
    </row>
    <row r="1323" spans="1:8" hidden="1" x14ac:dyDescent="0.3">
      <c r="A1323">
        <v>14000</v>
      </c>
      <c r="B1323" t="str">
        <f t="shared" si="78"/>
        <v>10000</v>
      </c>
      <c r="C1323" t="str">
        <f t="shared" si="80"/>
        <v>0000115561</v>
      </c>
      <c r="D1323" t="str">
        <f>"308000"</f>
        <v>308000</v>
      </c>
      <c r="E1323" t="s">
        <v>120</v>
      </c>
      <c r="F1323" s="1">
        <v>-601998.17000000004</v>
      </c>
      <c r="G1323" s="1">
        <v>0</v>
      </c>
      <c r="H1323" s="1">
        <v>-601998.17000000004</v>
      </c>
    </row>
    <row r="1324" spans="1:8" hidden="1" x14ac:dyDescent="0.3">
      <c r="A1324">
        <v>14000</v>
      </c>
      <c r="B1324" t="str">
        <f t="shared" si="78"/>
        <v>10000</v>
      </c>
      <c r="C1324" t="str">
        <f t="shared" si="80"/>
        <v>0000115561</v>
      </c>
      <c r="D1324" t="str">
        <f>"5011110"</f>
        <v>5011110</v>
      </c>
      <c r="E1324" t="s">
        <v>35</v>
      </c>
      <c r="F1324" s="1">
        <v>3316.8</v>
      </c>
      <c r="G1324" s="1">
        <v>0</v>
      </c>
      <c r="H1324" s="1">
        <v>3316.8</v>
      </c>
    </row>
    <row r="1325" spans="1:8" hidden="1" x14ac:dyDescent="0.3">
      <c r="A1325">
        <v>14000</v>
      </c>
      <c r="B1325" t="str">
        <f t="shared" si="78"/>
        <v>10000</v>
      </c>
      <c r="C1325" t="str">
        <f t="shared" si="80"/>
        <v>0000115561</v>
      </c>
      <c r="D1325" t="str">
        <f>"5011120"</f>
        <v>5011120</v>
      </c>
      <c r="E1325" t="s">
        <v>36</v>
      </c>
      <c r="F1325" s="1">
        <v>1728.68</v>
      </c>
      <c r="G1325" s="1">
        <v>0</v>
      </c>
      <c r="H1325" s="1">
        <v>1728.68</v>
      </c>
    </row>
    <row r="1326" spans="1:8" hidden="1" x14ac:dyDescent="0.3">
      <c r="A1326">
        <v>14000</v>
      </c>
      <c r="B1326" t="str">
        <f t="shared" si="78"/>
        <v>10000</v>
      </c>
      <c r="C1326" t="str">
        <f t="shared" si="80"/>
        <v>0000115561</v>
      </c>
      <c r="D1326" t="str">
        <f>"5011140"</f>
        <v>5011140</v>
      </c>
      <c r="E1326" t="s">
        <v>37</v>
      </c>
      <c r="F1326" s="1">
        <v>307.97000000000003</v>
      </c>
      <c r="G1326" s="1">
        <v>0</v>
      </c>
      <c r="H1326" s="1">
        <v>307.97000000000003</v>
      </c>
    </row>
    <row r="1327" spans="1:8" hidden="1" x14ac:dyDescent="0.3">
      <c r="A1327">
        <v>14000</v>
      </c>
      <c r="B1327" t="str">
        <f t="shared" si="78"/>
        <v>10000</v>
      </c>
      <c r="C1327" t="str">
        <f t="shared" si="80"/>
        <v>0000115561</v>
      </c>
      <c r="D1327" t="str">
        <f>"5011150"</f>
        <v>5011150</v>
      </c>
      <c r="E1327" t="s">
        <v>38</v>
      </c>
      <c r="F1327" s="1">
        <v>2301.4699999999998</v>
      </c>
      <c r="G1327" s="1">
        <v>0</v>
      </c>
      <c r="H1327" s="1">
        <v>2301.4699999999998</v>
      </c>
    </row>
    <row r="1328" spans="1:8" hidden="1" x14ac:dyDescent="0.3">
      <c r="A1328">
        <v>14000</v>
      </c>
      <c r="B1328" t="str">
        <f t="shared" si="78"/>
        <v>10000</v>
      </c>
      <c r="C1328" t="str">
        <f t="shared" si="80"/>
        <v>0000115561</v>
      </c>
      <c r="D1328" t="str">
        <f>"5011160"</f>
        <v>5011160</v>
      </c>
      <c r="E1328" t="s">
        <v>39</v>
      </c>
      <c r="F1328" s="1">
        <v>258.08</v>
      </c>
      <c r="G1328" s="1">
        <v>0</v>
      </c>
      <c r="H1328" s="1">
        <v>258.08</v>
      </c>
    </row>
    <row r="1329" spans="1:8" hidden="1" x14ac:dyDescent="0.3">
      <c r="A1329">
        <v>14000</v>
      </c>
      <c r="B1329" t="str">
        <f t="shared" si="78"/>
        <v>10000</v>
      </c>
      <c r="C1329" t="str">
        <f t="shared" si="80"/>
        <v>0000115561</v>
      </c>
      <c r="D1329" t="str">
        <f>"5011170"</f>
        <v>5011170</v>
      </c>
      <c r="E1329" t="s">
        <v>40</v>
      </c>
      <c r="F1329" s="1">
        <v>140.38999999999999</v>
      </c>
      <c r="G1329" s="1">
        <v>0</v>
      </c>
      <c r="H1329" s="1">
        <v>140.38999999999999</v>
      </c>
    </row>
    <row r="1330" spans="1:8" hidden="1" x14ac:dyDescent="0.3">
      <c r="A1330">
        <v>14000</v>
      </c>
      <c r="B1330" t="str">
        <f t="shared" si="78"/>
        <v>10000</v>
      </c>
      <c r="C1330" t="str">
        <f t="shared" si="80"/>
        <v>0000115561</v>
      </c>
      <c r="D1330" t="str">
        <f>"5011230"</f>
        <v>5011230</v>
      </c>
      <c r="E1330" t="s">
        <v>43</v>
      </c>
      <c r="F1330" s="1">
        <v>23001.86</v>
      </c>
      <c r="G1330" s="1">
        <v>0</v>
      </c>
      <c r="H1330" s="1">
        <v>23001.86</v>
      </c>
    </row>
    <row r="1331" spans="1:8" hidden="1" x14ac:dyDescent="0.3">
      <c r="A1331">
        <v>14000</v>
      </c>
      <c r="B1331" t="str">
        <f t="shared" si="78"/>
        <v>10000</v>
      </c>
      <c r="C1331" t="str">
        <f t="shared" si="80"/>
        <v>0000115561</v>
      </c>
      <c r="D1331" t="str">
        <f>"5011380"</f>
        <v>5011380</v>
      </c>
      <c r="E1331" t="s">
        <v>46</v>
      </c>
      <c r="F1331" s="1">
        <v>11.6</v>
      </c>
      <c r="G1331" s="1">
        <v>0</v>
      </c>
      <c r="H1331" s="1">
        <v>11.6</v>
      </c>
    </row>
    <row r="1332" spans="1:8" hidden="1" x14ac:dyDescent="0.3">
      <c r="A1332">
        <v>14000</v>
      </c>
      <c r="B1332" t="str">
        <f t="shared" si="78"/>
        <v>10000</v>
      </c>
      <c r="C1332" t="str">
        <f t="shared" si="80"/>
        <v>0000115561</v>
      </c>
      <c r="D1332" t="str">
        <f>"5011660"</f>
        <v>5011660</v>
      </c>
      <c r="E1332" t="s">
        <v>50</v>
      </c>
      <c r="F1332" s="1">
        <v>0</v>
      </c>
      <c r="G1332" s="1">
        <v>0</v>
      </c>
      <c r="H1332" s="1">
        <v>0</v>
      </c>
    </row>
    <row r="1333" spans="1:8" hidden="1" x14ac:dyDescent="0.3">
      <c r="A1333">
        <v>14000</v>
      </c>
      <c r="B1333" t="str">
        <f t="shared" si="78"/>
        <v>10000</v>
      </c>
      <c r="C1333" t="str">
        <f t="shared" si="80"/>
        <v>0000115561</v>
      </c>
      <c r="D1333" t="str">
        <f>"5012170"</f>
        <v>5012170</v>
      </c>
      <c r="E1333" t="s">
        <v>56</v>
      </c>
      <c r="F1333" s="1">
        <v>13.06</v>
      </c>
      <c r="G1333" s="1">
        <v>0</v>
      </c>
      <c r="H1333" s="1">
        <v>13.06</v>
      </c>
    </row>
    <row r="1334" spans="1:8" hidden="1" x14ac:dyDescent="0.3">
      <c r="A1334">
        <v>14000</v>
      </c>
      <c r="B1334" t="str">
        <f t="shared" si="78"/>
        <v>10000</v>
      </c>
      <c r="C1334" t="str">
        <f t="shared" si="80"/>
        <v>0000115561</v>
      </c>
      <c r="D1334" t="str">
        <f>"5012730"</f>
        <v>5012730</v>
      </c>
      <c r="E1334" t="s">
        <v>68</v>
      </c>
      <c r="F1334" s="1">
        <v>263245.74</v>
      </c>
      <c r="G1334" s="1">
        <v>0</v>
      </c>
      <c r="H1334" s="1">
        <v>263245.74</v>
      </c>
    </row>
    <row r="1335" spans="1:8" hidden="1" x14ac:dyDescent="0.3">
      <c r="A1335">
        <v>14000</v>
      </c>
      <c r="B1335" t="str">
        <f t="shared" si="78"/>
        <v>10000</v>
      </c>
      <c r="C1335" t="str">
        <f t="shared" si="80"/>
        <v>0000115561</v>
      </c>
      <c r="D1335" t="str">
        <f>"609650"</f>
        <v>609650</v>
      </c>
      <c r="E1335" t="s">
        <v>161</v>
      </c>
      <c r="F1335" s="1">
        <v>-29851.599999999999</v>
      </c>
      <c r="G1335" s="1">
        <v>0</v>
      </c>
      <c r="H1335" s="1">
        <v>-29851.599999999999</v>
      </c>
    </row>
    <row r="1336" spans="1:8" hidden="1" x14ac:dyDescent="0.3">
      <c r="A1336">
        <v>14000</v>
      </c>
      <c r="B1336" t="str">
        <f t="shared" si="78"/>
        <v>10000</v>
      </c>
      <c r="C1336" t="str">
        <f t="shared" si="80"/>
        <v>0000115561</v>
      </c>
      <c r="D1336" t="str">
        <f>"609660"</f>
        <v>609660</v>
      </c>
      <c r="E1336" t="s">
        <v>142</v>
      </c>
      <c r="F1336" s="1">
        <v>348003.26</v>
      </c>
      <c r="G1336" s="1">
        <v>0</v>
      </c>
      <c r="H1336" s="1">
        <v>348003.26</v>
      </c>
    </row>
    <row r="1337" spans="1:8" hidden="1" x14ac:dyDescent="0.3">
      <c r="A1337">
        <v>14000</v>
      </c>
      <c r="B1337" t="str">
        <f t="shared" si="78"/>
        <v>10000</v>
      </c>
      <c r="C1337" t="str">
        <f t="shared" ref="C1337:C1342" si="81">"0000115661"</f>
        <v>0000115661</v>
      </c>
      <c r="D1337" t="str">
        <f>"101010"</f>
        <v>101010</v>
      </c>
      <c r="E1337" t="s">
        <v>27</v>
      </c>
      <c r="F1337" s="1">
        <v>-38091.839999999997</v>
      </c>
      <c r="G1337" s="1">
        <v>-122.84</v>
      </c>
      <c r="H1337" s="1">
        <v>-38214.68</v>
      </c>
    </row>
    <row r="1338" spans="1:8" hidden="1" x14ac:dyDescent="0.3">
      <c r="A1338">
        <v>14000</v>
      </c>
      <c r="B1338" t="str">
        <f t="shared" si="78"/>
        <v>10000</v>
      </c>
      <c r="C1338" t="str">
        <f t="shared" si="81"/>
        <v>0000115661</v>
      </c>
      <c r="D1338" t="str">
        <f>"205025"</f>
        <v>205025</v>
      </c>
      <c r="E1338" t="s">
        <v>29</v>
      </c>
      <c r="F1338" s="1">
        <v>0</v>
      </c>
      <c r="G1338" s="1">
        <v>0</v>
      </c>
      <c r="H1338" s="1">
        <v>0</v>
      </c>
    </row>
    <row r="1339" spans="1:8" hidden="1" x14ac:dyDescent="0.3">
      <c r="A1339">
        <v>14000</v>
      </c>
      <c r="B1339" t="str">
        <f t="shared" si="78"/>
        <v>10000</v>
      </c>
      <c r="C1339" t="str">
        <f t="shared" si="81"/>
        <v>0000115661</v>
      </c>
      <c r="D1339" t="str">
        <f>"308000"</f>
        <v>308000</v>
      </c>
      <c r="E1339" t="s">
        <v>120</v>
      </c>
      <c r="F1339" s="1">
        <v>36861.43</v>
      </c>
      <c r="G1339" s="1">
        <v>0</v>
      </c>
      <c r="H1339" s="1">
        <v>36861.43</v>
      </c>
    </row>
    <row r="1340" spans="1:8" hidden="1" x14ac:dyDescent="0.3">
      <c r="A1340">
        <v>14000</v>
      </c>
      <c r="B1340" t="str">
        <f t="shared" si="78"/>
        <v>10000</v>
      </c>
      <c r="C1340" t="str">
        <f t="shared" si="81"/>
        <v>0000115661</v>
      </c>
      <c r="D1340" t="str">
        <f>"5012820"</f>
        <v>5012820</v>
      </c>
      <c r="E1340" t="s">
        <v>73</v>
      </c>
      <c r="F1340" s="1">
        <v>587.66999999999996</v>
      </c>
      <c r="G1340" s="1">
        <v>0</v>
      </c>
      <c r="H1340" s="1">
        <v>587.66999999999996</v>
      </c>
    </row>
    <row r="1341" spans="1:8" hidden="1" x14ac:dyDescent="0.3">
      <c r="A1341">
        <v>14000</v>
      </c>
      <c r="B1341" t="str">
        <f t="shared" si="78"/>
        <v>10000</v>
      </c>
      <c r="C1341" t="str">
        <f t="shared" si="81"/>
        <v>0000115661</v>
      </c>
      <c r="D1341" t="str">
        <f>"5012850"</f>
        <v>5012850</v>
      </c>
      <c r="E1341" t="s">
        <v>76</v>
      </c>
      <c r="F1341" s="1">
        <v>368.24</v>
      </c>
      <c r="G1341" s="1">
        <v>122.84</v>
      </c>
      <c r="H1341" s="1">
        <v>491.08</v>
      </c>
    </row>
    <row r="1342" spans="1:8" hidden="1" x14ac:dyDescent="0.3">
      <c r="A1342">
        <v>14000</v>
      </c>
      <c r="B1342" t="str">
        <f t="shared" si="78"/>
        <v>10000</v>
      </c>
      <c r="C1342" t="str">
        <f t="shared" si="81"/>
        <v>0000115661</v>
      </c>
      <c r="D1342" t="str">
        <f>"5012880"</f>
        <v>5012880</v>
      </c>
      <c r="E1342" t="s">
        <v>77</v>
      </c>
      <c r="F1342" s="1">
        <v>274.5</v>
      </c>
      <c r="G1342" s="1">
        <v>0</v>
      </c>
      <c r="H1342" s="1">
        <v>274.5</v>
      </c>
    </row>
    <row r="1343" spans="1:8" hidden="1" x14ac:dyDescent="0.3">
      <c r="A1343">
        <v>14000</v>
      </c>
      <c r="B1343" t="str">
        <f t="shared" si="78"/>
        <v>10000</v>
      </c>
      <c r="C1343" t="str">
        <f>"0000116415"</f>
        <v>0000116415</v>
      </c>
      <c r="D1343" t="str">
        <f>"101010"</f>
        <v>101010</v>
      </c>
      <c r="E1343" t="s">
        <v>27</v>
      </c>
      <c r="F1343" s="1">
        <v>0</v>
      </c>
      <c r="G1343" s="1">
        <v>0</v>
      </c>
      <c r="H1343" s="1">
        <v>0</v>
      </c>
    </row>
    <row r="1344" spans="1:8" hidden="1" x14ac:dyDescent="0.3">
      <c r="A1344">
        <v>14000</v>
      </c>
      <c r="B1344" t="str">
        <f t="shared" si="78"/>
        <v>10000</v>
      </c>
      <c r="C1344" t="str">
        <f>"0000116415"</f>
        <v>0000116415</v>
      </c>
      <c r="D1344" t="str">
        <f>"205025"</f>
        <v>205025</v>
      </c>
      <c r="E1344" t="s">
        <v>29</v>
      </c>
      <c r="F1344" s="1">
        <v>0</v>
      </c>
      <c r="G1344" s="1">
        <v>0</v>
      </c>
      <c r="H1344" s="1">
        <v>0</v>
      </c>
    </row>
    <row r="1345" spans="1:8" hidden="1" x14ac:dyDescent="0.3">
      <c r="A1345">
        <v>14000</v>
      </c>
      <c r="B1345" t="str">
        <f t="shared" si="78"/>
        <v>10000</v>
      </c>
      <c r="C1345" t="str">
        <f>"0000116415"</f>
        <v>0000116415</v>
      </c>
      <c r="D1345" t="str">
        <f>"4016593"</f>
        <v>4016593</v>
      </c>
      <c r="E1345" t="s">
        <v>162</v>
      </c>
      <c r="F1345" s="1">
        <v>-342353.29</v>
      </c>
      <c r="G1345" s="1">
        <v>0</v>
      </c>
      <c r="H1345" s="1">
        <v>-342353.29</v>
      </c>
    </row>
    <row r="1346" spans="1:8" hidden="1" x14ac:dyDescent="0.3">
      <c r="A1346">
        <v>14000</v>
      </c>
      <c r="B1346" t="str">
        <f t="shared" si="78"/>
        <v>10000</v>
      </c>
      <c r="C1346" t="str">
        <f>"0000116415"</f>
        <v>0000116415</v>
      </c>
      <c r="D1346" t="str">
        <f>"5014510"</f>
        <v>5014510</v>
      </c>
      <c r="E1346" t="s">
        <v>88</v>
      </c>
      <c r="F1346" s="1">
        <v>161028.01</v>
      </c>
      <c r="G1346" s="1">
        <v>0</v>
      </c>
      <c r="H1346" s="1">
        <v>161028.01</v>
      </c>
    </row>
    <row r="1347" spans="1:8" hidden="1" x14ac:dyDescent="0.3">
      <c r="A1347">
        <v>14000</v>
      </c>
      <c r="B1347" t="str">
        <f t="shared" ref="B1347:B1410" si="82">"10000"</f>
        <v>10000</v>
      </c>
      <c r="C1347" t="str">
        <f>"0000116415"</f>
        <v>0000116415</v>
      </c>
      <c r="D1347" t="str">
        <f>"5014520"</f>
        <v>5014520</v>
      </c>
      <c r="E1347" t="s">
        <v>111</v>
      </c>
      <c r="F1347" s="1">
        <v>181325.28</v>
      </c>
      <c r="G1347" s="1">
        <v>0</v>
      </c>
      <c r="H1347" s="1">
        <v>181325.28</v>
      </c>
    </row>
    <row r="1348" spans="1:8" hidden="1" x14ac:dyDescent="0.3">
      <c r="A1348">
        <v>14000</v>
      </c>
      <c r="B1348" t="str">
        <f t="shared" si="82"/>
        <v>10000</v>
      </c>
      <c r="C1348" t="str">
        <f t="shared" ref="C1348:C1355" si="83">"0000116416"</f>
        <v>0000116416</v>
      </c>
      <c r="D1348" t="str">
        <f>"101010"</f>
        <v>101010</v>
      </c>
      <c r="E1348" t="s">
        <v>27</v>
      </c>
      <c r="F1348" s="1">
        <v>11612.73</v>
      </c>
      <c r="G1348" s="1">
        <v>0</v>
      </c>
      <c r="H1348" s="1">
        <v>11612.73</v>
      </c>
    </row>
    <row r="1349" spans="1:8" hidden="1" x14ac:dyDescent="0.3">
      <c r="A1349">
        <v>14000</v>
      </c>
      <c r="B1349" t="str">
        <f t="shared" si="82"/>
        <v>10000</v>
      </c>
      <c r="C1349" t="str">
        <f t="shared" si="83"/>
        <v>0000116416</v>
      </c>
      <c r="D1349" t="str">
        <f>"205025"</f>
        <v>205025</v>
      </c>
      <c r="E1349" t="s">
        <v>29</v>
      </c>
      <c r="F1349" s="1">
        <v>0</v>
      </c>
      <c r="G1349" s="1">
        <v>0</v>
      </c>
      <c r="H1349" s="1">
        <v>0</v>
      </c>
    </row>
    <row r="1350" spans="1:8" hidden="1" x14ac:dyDescent="0.3">
      <c r="A1350">
        <v>14000</v>
      </c>
      <c r="B1350" t="str">
        <f t="shared" si="82"/>
        <v>10000</v>
      </c>
      <c r="C1350" t="str">
        <f t="shared" si="83"/>
        <v>0000116416</v>
      </c>
      <c r="D1350" t="str">
        <f>"4016588"</f>
        <v>4016588</v>
      </c>
      <c r="E1350" t="s">
        <v>160</v>
      </c>
      <c r="F1350" s="1">
        <v>-2253485.64</v>
      </c>
      <c r="G1350" s="1">
        <v>0</v>
      </c>
      <c r="H1350" s="1">
        <v>-2253485.64</v>
      </c>
    </row>
    <row r="1351" spans="1:8" hidden="1" x14ac:dyDescent="0.3">
      <c r="A1351">
        <v>14000</v>
      </c>
      <c r="B1351" t="str">
        <f t="shared" si="82"/>
        <v>10000</v>
      </c>
      <c r="C1351" t="str">
        <f t="shared" si="83"/>
        <v>0000116416</v>
      </c>
      <c r="D1351" t="str">
        <f>"5014510"</f>
        <v>5014510</v>
      </c>
      <c r="E1351" t="s">
        <v>88</v>
      </c>
      <c r="F1351" s="1">
        <v>1159140.33</v>
      </c>
      <c r="G1351" s="1">
        <v>0</v>
      </c>
      <c r="H1351" s="1">
        <v>1159140.33</v>
      </c>
    </row>
    <row r="1352" spans="1:8" hidden="1" x14ac:dyDescent="0.3">
      <c r="A1352">
        <v>14000</v>
      </c>
      <c r="B1352" t="str">
        <f t="shared" si="82"/>
        <v>10000</v>
      </c>
      <c r="C1352" t="str">
        <f t="shared" si="83"/>
        <v>0000116416</v>
      </c>
      <c r="D1352" t="str">
        <f>"5014520"</f>
        <v>5014520</v>
      </c>
      <c r="E1352" t="s">
        <v>111</v>
      </c>
      <c r="F1352" s="1">
        <v>865721.69</v>
      </c>
      <c r="G1352" s="1">
        <v>0</v>
      </c>
      <c r="H1352" s="1">
        <v>865721.69</v>
      </c>
    </row>
    <row r="1353" spans="1:8" hidden="1" x14ac:dyDescent="0.3">
      <c r="A1353">
        <v>14000</v>
      </c>
      <c r="B1353" t="str">
        <f t="shared" si="82"/>
        <v>10000</v>
      </c>
      <c r="C1353" t="str">
        <f t="shared" si="83"/>
        <v>0000116416</v>
      </c>
      <c r="D1353" t="str">
        <f>"5015410"</f>
        <v>5015410</v>
      </c>
      <c r="E1353" t="s">
        <v>93</v>
      </c>
      <c r="F1353" s="1">
        <v>0</v>
      </c>
      <c r="G1353" s="1">
        <v>0</v>
      </c>
      <c r="H1353" s="1">
        <v>0</v>
      </c>
    </row>
    <row r="1354" spans="1:8" hidden="1" x14ac:dyDescent="0.3">
      <c r="A1354">
        <v>14000</v>
      </c>
      <c r="B1354" t="str">
        <f t="shared" si="82"/>
        <v>10000</v>
      </c>
      <c r="C1354" t="str">
        <f t="shared" si="83"/>
        <v>0000116416</v>
      </c>
      <c r="D1354" t="str">
        <f>"609660"</f>
        <v>609660</v>
      </c>
      <c r="E1354" t="s">
        <v>142</v>
      </c>
      <c r="F1354" s="1">
        <v>149086.35999999999</v>
      </c>
      <c r="G1354" s="1">
        <v>0</v>
      </c>
      <c r="H1354" s="1">
        <v>149086.35999999999</v>
      </c>
    </row>
    <row r="1355" spans="1:8" hidden="1" x14ac:dyDescent="0.3">
      <c r="A1355">
        <v>14000</v>
      </c>
      <c r="B1355" t="str">
        <f t="shared" si="82"/>
        <v>10000</v>
      </c>
      <c r="C1355" t="str">
        <f t="shared" si="83"/>
        <v>0000116416</v>
      </c>
      <c r="D1355" t="str">
        <f>"609930"</f>
        <v>609930</v>
      </c>
      <c r="E1355" t="s">
        <v>148</v>
      </c>
      <c r="F1355" s="1">
        <v>67924.53</v>
      </c>
      <c r="G1355" s="1">
        <v>0</v>
      </c>
      <c r="H1355" s="1">
        <v>67924.53</v>
      </c>
    </row>
    <row r="1356" spans="1:8" hidden="1" x14ac:dyDescent="0.3">
      <c r="A1356">
        <v>14000</v>
      </c>
      <c r="B1356" t="str">
        <f t="shared" si="82"/>
        <v>10000</v>
      </c>
      <c r="C1356" t="str">
        <f>"0000116417"</f>
        <v>0000116417</v>
      </c>
      <c r="D1356" t="str">
        <f>"101010"</f>
        <v>101010</v>
      </c>
      <c r="E1356" t="s">
        <v>27</v>
      </c>
      <c r="F1356" s="1">
        <v>0</v>
      </c>
      <c r="G1356" s="1">
        <v>0</v>
      </c>
      <c r="H1356" s="1">
        <v>0</v>
      </c>
    </row>
    <row r="1357" spans="1:8" hidden="1" x14ac:dyDescent="0.3">
      <c r="A1357">
        <v>14000</v>
      </c>
      <c r="B1357" t="str">
        <f t="shared" si="82"/>
        <v>10000</v>
      </c>
      <c r="C1357" t="str">
        <f>"0000116417"</f>
        <v>0000116417</v>
      </c>
      <c r="D1357" t="str">
        <f>"205025"</f>
        <v>205025</v>
      </c>
      <c r="E1357" t="s">
        <v>29</v>
      </c>
      <c r="F1357" s="1">
        <v>0</v>
      </c>
      <c r="G1357" s="1">
        <v>0</v>
      </c>
      <c r="H1357" s="1">
        <v>0</v>
      </c>
    </row>
    <row r="1358" spans="1:8" hidden="1" x14ac:dyDescent="0.3">
      <c r="A1358">
        <v>14000</v>
      </c>
      <c r="B1358" t="str">
        <f t="shared" si="82"/>
        <v>10000</v>
      </c>
      <c r="C1358" t="str">
        <f>"0000116417"</f>
        <v>0000116417</v>
      </c>
      <c r="D1358" t="str">
        <f>"4016017"</f>
        <v>4016017</v>
      </c>
      <c r="E1358" t="s">
        <v>163</v>
      </c>
      <c r="F1358" s="1">
        <v>-256288.99</v>
      </c>
      <c r="G1358" s="1">
        <v>-13404.91</v>
      </c>
      <c r="H1358" s="1">
        <v>-269693.90000000002</v>
      </c>
    </row>
    <row r="1359" spans="1:8" hidden="1" x14ac:dyDescent="0.3">
      <c r="A1359">
        <v>14000</v>
      </c>
      <c r="B1359" t="str">
        <f t="shared" si="82"/>
        <v>10000</v>
      </c>
      <c r="C1359" t="str">
        <f>"0000116417"</f>
        <v>0000116417</v>
      </c>
      <c r="D1359" t="str">
        <f>"5014510"</f>
        <v>5014510</v>
      </c>
      <c r="E1359" t="s">
        <v>88</v>
      </c>
      <c r="F1359" s="1">
        <v>21352.04</v>
      </c>
      <c r="G1359" s="1">
        <v>0</v>
      </c>
      <c r="H1359" s="1">
        <v>21352.04</v>
      </c>
    </row>
    <row r="1360" spans="1:8" hidden="1" x14ac:dyDescent="0.3">
      <c r="A1360">
        <v>14000</v>
      </c>
      <c r="B1360" t="str">
        <f t="shared" si="82"/>
        <v>10000</v>
      </c>
      <c r="C1360" t="str">
        <f>"0000116417"</f>
        <v>0000116417</v>
      </c>
      <c r="D1360" t="str">
        <f>"5014520"</f>
        <v>5014520</v>
      </c>
      <c r="E1360" t="s">
        <v>111</v>
      </c>
      <c r="F1360" s="1">
        <v>234936.95</v>
      </c>
      <c r="G1360" s="1">
        <v>13404.91</v>
      </c>
      <c r="H1360" s="1">
        <v>248341.86</v>
      </c>
    </row>
    <row r="1361" spans="1:8" hidden="1" x14ac:dyDescent="0.3">
      <c r="A1361">
        <v>14000</v>
      </c>
      <c r="B1361" t="str">
        <f t="shared" si="82"/>
        <v>10000</v>
      </c>
      <c r="C1361" t="str">
        <f t="shared" ref="C1361:C1366" si="84">"0000116418"</f>
        <v>0000116418</v>
      </c>
      <c r="D1361" t="str">
        <f>"101010"</f>
        <v>101010</v>
      </c>
      <c r="E1361" t="s">
        <v>27</v>
      </c>
      <c r="F1361" s="1">
        <v>0</v>
      </c>
      <c r="G1361" s="1">
        <v>0</v>
      </c>
      <c r="H1361" s="1">
        <v>0</v>
      </c>
    </row>
    <row r="1362" spans="1:8" hidden="1" x14ac:dyDescent="0.3">
      <c r="A1362">
        <v>14000</v>
      </c>
      <c r="B1362" t="str">
        <f t="shared" si="82"/>
        <v>10000</v>
      </c>
      <c r="C1362" t="str">
        <f t="shared" si="84"/>
        <v>0000116418</v>
      </c>
      <c r="D1362" t="str">
        <f>"205025"</f>
        <v>205025</v>
      </c>
      <c r="E1362" t="s">
        <v>29</v>
      </c>
      <c r="F1362" s="1">
        <v>0</v>
      </c>
      <c r="G1362" s="1">
        <v>0</v>
      </c>
      <c r="H1362" s="1">
        <v>0</v>
      </c>
    </row>
    <row r="1363" spans="1:8" hidden="1" x14ac:dyDescent="0.3">
      <c r="A1363">
        <v>14000</v>
      </c>
      <c r="B1363" t="str">
        <f t="shared" si="82"/>
        <v>10000</v>
      </c>
      <c r="C1363" t="str">
        <f t="shared" si="84"/>
        <v>0000116418</v>
      </c>
      <c r="D1363" t="str">
        <f>"308000"</f>
        <v>308000</v>
      </c>
      <c r="E1363" t="s">
        <v>120</v>
      </c>
      <c r="F1363" s="1">
        <v>-10195.57</v>
      </c>
      <c r="G1363" s="1">
        <v>0</v>
      </c>
      <c r="H1363" s="1">
        <v>-10195.57</v>
      </c>
    </row>
    <row r="1364" spans="1:8" hidden="1" x14ac:dyDescent="0.3">
      <c r="A1364">
        <v>14000</v>
      </c>
      <c r="B1364" t="str">
        <f t="shared" si="82"/>
        <v>10000</v>
      </c>
      <c r="C1364" t="str">
        <f t="shared" si="84"/>
        <v>0000116418</v>
      </c>
      <c r="D1364" t="str">
        <f>"4016575"</f>
        <v>4016575</v>
      </c>
      <c r="E1364" t="s">
        <v>164</v>
      </c>
      <c r="F1364" s="1">
        <v>10195.57</v>
      </c>
      <c r="G1364" s="1">
        <v>-666491.1</v>
      </c>
      <c r="H1364" s="1">
        <v>-656295.53</v>
      </c>
    </row>
    <row r="1365" spans="1:8" hidden="1" x14ac:dyDescent="0.3">
      <c r="A1365">
        <v>14000</v>
      </c>
      <c r="B1365" t="str">
        <f t="shared" si="82"/>
        <v>10000</v>
      </c>
      <c r="C1365" t="str">
        <f t="shared" si="84"/>
        <v>0000116418</v>
      </c>
      <c r="D1365" t="str">
        <f>"5014510"</f>
        <v>5014510</v>
      </c>
      <c r="E1365" t="s">
        <v>88</v>
      </c>
      <c r="F1365" s="1">
        <v>0</v>
      </c>
      <c r="G1365" s="1">
        <v>255333.35</v>
      </c>
      <c r="H1365" s="1">
        <v>255333.35</v>
      </c>
    </row>
    <row r="1366" spans="1:8" hidden="1" x14ac:dyDescent="0.3">
      <c r="A1366">
        <v>14000</v>
      </c>
      <c r="B1366" t="str">
        <f t="shared" si="82"/>
        <v>10000</v>
      </c>
      <c r="C1366" t="str">
        <f t="shared" si="84"/>
        <v>0000116418</v>
      </c>
      <c r="D1366" t="str">
        <f>"5014520"</f>
        <v>5014520</v>
      </c>
      <c r="E1366" t="s">
        <v>111</v>
      </c>
      <c r="F1366" s="1">
        <v>0</v>
      </c>
      <c r="G1366" s="1">
        <v>411157.75</v>
      </c>
      <c r="H1366" s="1">
        <v>411157.75</v>
      </c>
    </row>
    <row r="1367" spans="1:8" hidden="1" x14ac:dyDescent="0.3">
      <c r="A1367">
        <v>14000</v>
      </c>
      <c r="B1367" t="str">
        <f t="shared" si="82"/>
        <v>10000</v>
      </c>
      <c r="C1367" t="str">
        <f>"0000116419"</f>
        <v>0000116419</v>
      </c>
      <c r="D1367" t="str">
        <f>"101010"</f>
        <v>101010</v>
      </c>
      <c r="E1367" t="s">
        <v>27</v>
      </c>
      <c r="F1367" s="1">
        <v>0</v>
      </c>
      <c r="G1367" s="1">
        <v>0</v>
      </c>
      <c r="H1367" s="1">
        <v>0</v>
      </c>
    </row>
    <row r="1368" spans="1:8" hidden="1" x14ac:dyDescent="0.3">
      <c r="A1368">
        <v>14000</v>
      </c>
      <c r="B1368" t="str">
        <f t="shared" si="82"/>
        <v>10000</v>
      </c>
      <c r="C1368" t="str">
        <f>"0000116419"</f>
        <v>0000116419</v>
      </c>
      <c r="D1368" t="str">
        <f>"205025"</f>
        <v>205025</v>
      </c>
      <c r="E1368" t="s">
        <v>29</v>
      </c>
      <c r="F1368" s="1">
        <v>0</v>
      </c>
      <c r="G1368" s="1">
        <v>0</v>
      </c>
      <c r="H1368" s="1">
        <v>0</v>
      </c>
    </row>
    <row r="1369" spans="1:8" hidden="1" x14ac:dyDescent="0.3">
      <c r="A1369">
        <v>14000</v>
      </c>
      <c r="B1369" t="str">
        <f t="shared" si="82"/>
        <v>10000</v>
      </c>
      <c r="C1369" t="str">
        <f>"0000116419"</f>
        <v>0000116419</v>
      </c>
      <c r="D1369" t="str">
        <f>"4016816"</f>
        <v>4016816</v>
      </c>
      <c r="E1369" t="s">
        <v>165</v>
      </c>
      <c r="F1369" s="1">
        <v>-47397.98</v>
      </c>
      <c r="G1369" s="1">
        <v>0</v>
      </c>
      <c r="H1369" s="1">
        <v>-47397.98</v>
      </c>
    </row>
    <row r="1370" spans="1:8" hidden="1" x14ac:dyDescent="0.3">
      <c r="A1370">
        <v>14000</v>
      </c>
      <c r="B1370" t="str">
        <f t="shared" si="82"/>
        <v>10000</v>
      </c>
      <c r="C1370" t="str">
        <f>"0000116419"</f>
        <v>0000116419</v>
      </c>
      <c r="D1370" t="str">
        <f>"5014220"</f>
        <v>5014220</v>
      </c>
      <c r="E1370" t="s">
        <v>166</v>
      </c>
      <c r="F1370" s="1">
        <v>47397.98</v>
      </c>
      <c r="G1370" s="1">
        <v>0</v>
      </c>
      <c r="H1370" s="1">
        <v>47397.98</v>
      </c>
    </row>
    <row r="1371" spans="1:8" hidden="1" x14ac:dyDescent="0.3">
      <c r="A1371">
        <v>14000</v>
      </c>
      <c r="B1371" t="str">
        <f t="shared" si="82"/>
        <v>10000</v>
      </c>
      <c r="C1371" t="str">
        <f>"0000116420"</f>
        <v>0000116420</v>
      </c>
      <c r="D1371" t="str">
        <f>"101010"</f>
        <v>101010</v>
      </c>
      <c r="E1371" t="s">
        <v>27</v>
      </c>
      <c r="F1371" s="1">
        <v>0</v>
      </c>
      <c r="G1371" s="1">
        <v>0</v>
      </c>
      <c r="H1371" s="1">
        <v>0</v>
      </c>
    </row>
    <row r="1372" spans="1:8" hidden="1" x14ac:dyDescent="0.3">
      <c r="A1372">
        <v>14000</v>
      </c>
      <c r="B1372" t="str">
        <f t="shared" si="82"/>
        <v>10000</v>
      </c>
      <c r="C1372" t="str">
        <f>"0000116420"</f>
        <v>0000116420</v>
      </c>
      <c r="D1372" t="str">
        <f>"4016742"</f>
        <v>4016742</v>
      </c>
      <c r="E1372" t="s">
        <v>167</v>
      </c>
      <c r="F1372" s="1">
        <v>-385448.64</v>
      </c>
      <c r="G1372" s="1">
        <v>0</v>
      </c>
      <c r="H1372" s="1">
        <v>-385448.64</v>
      </c>
    </row>
    <row r="1373" spans="1:8" hidden="1" x14ac:dyDescent="0.3">
      <c r="A1373">
        <v>14000</v>
      </c>
      <c r="B1373" t="str">
        <f t="shared" si="82"/>
        <v>10000</v>
      </c>
      <c r="C1373" t="str">
        <f>"0000116420"</f>
        <v>0000116420</v>
      </c>
      <c r="D1373" t="str">
        <f>"609660"</f>
        <v>609660</v>
      </c>
      <c r="E1373" t="s">
        <v>142</v>
      </c>
      <c r="F1373" s="1">
        <v>385448.64</v>
      </c>
      <c r="G1373" s="1">
        <v>0</v>
      </c>
      <c r="H1373" s="1">
        <v>385448.64</v>
      </c>
    </row>
    <row r="1374" spans="1:8" hidden="1" x14ac:dyDescent="0.3">
      <c r="A1374">
        <v>14000</v>
      </c>
      <c r="B1374" t="str">
        <f t="shared" si="82"/>
        <v>10000</v>
      </c>
      <c r="C1374" t="str">
        <f>"0000116421"</f>
        <v>0000116421</v>
      </c>
      <c r="D1374" t="str">
        <f>"101010"</f>
        <v>101010</v>
      </c>
      <c r="E1374" t="s">
        <v>27</v>
      </c>
      <c r="F1374" s="1">
        <v>0</v>
      </c>
      <c r="G1374" s="1">
        <v>0</v>
      </c>
      <c r="H1374" s="1">
        <v>0</v>
      </c>
    </row>
    <row r="1375" spans="1:8" hidden="1" x14ac:dyDescent="0.3">
      <c r="A1375">
        <v>14000</v>
      </c>
      <c r="B1375" t="str">
        <f t="shared" si="82"/>
        <v>10000</v>
      </c>
      <c r="C1375" t="str">
        <f>"0000116421"</f>
        <v>0000116421</v>
      </c>
      <c r="D1375" t="str">
        <f>"5011230"</f>
        <v>5011230</v>
      </c>
      <c r="E1375" t="s">
        <v>43</v>
      </c>
      <c r="F1375" s="1">
        <v>-2190.5</v>
      </c>
      <c r="G1375" s="1">
        <v>0</v>
      </c>
      <c r="H1375" s="1">
        <v>-2190.5</v>
      </c>
    </row>
    <row r="1376" spans="1:8" hidden="1" x14ac:dyDescent="0.3">
      <c r="A1376">
        <v>14000</v>
      </c>
      <c r="B1376" t="str">
        <f t="shared" si="82"/>
        <v>10000</v>
      </c>
      <c r="C1376" t="str">
        <f>"0000116421"</f>
        <v>0000116421</v>
      </c>
      <c r="D1376" t="str">
        <f>"5012270"</f>
        <v>5012270</v>
      </c>
      <c r="E1376" t="s">
        <v>61</v>
      </c>
      <c r="F1376" s="1">
        <v>2190.5</v>
      </c>
      <c r="G1376" s="1">
        <v>0</v>
      </c>
      <c r="H1376" s="1">
        <v>2190.5</v>
      </c>
    </row>
    <row r="1377" spans="1:8" hidden="1" x14ac:dyDescent="0.3">
      <c r="A1377">
        <v>14000</v>
      </c>
      <c r="B1377" t="str">
        <f t="shared" si="82"/>
        <v>10000</v>
      </c>
      <c r="C1377" t="str">
        <f t="shared" ref="C1377:C1398" si="85">"0000116422"</f>
        <v>0000116422</v>
      </c>
      <c r="D1377" t="str">
        <f>"101010"</f>
        <v>101010</v>
      </c>
      <c r="E1377" t="s">
        <v>27</v>
      </c>
      <c r="F1377" s="1">
        <v>-4525.3599999999997</v>
      </c>
      <c r="G1377" s="1">
        <v>5601.86</v>
      </c>
      <c r="H1377" s="1">
        <v>1076.5</v>
      </c>
    </row>
    <row r="1378" spans="1:8" hidden="1" x14ac:dyDescent="0.3">
      <c r="A1378">
        <v>14000</v>
      </c>
      <c r="B1378" t="str">
        <f t="shared" si="82"/>
        <v>10000</v>
      </c>
      <c r="C1378" t="str">
        <f t="shared" si="85"/>
        <v>0000116422</v>
      </c>
      <c r="D1378" t="str">
        <f>"205025"</f>
        <v>205025</v>
      </c>
      <c r="E1378" t="s">
        <v>29</v>
      </c>
      <c r="F1378" s="1">
        <v>-292.5</v>
      </c>
      <c r="G1378" s="1">
        <v>292.5</v>
      </c>
      <c r="H1378" s="1">
        <v>0</v>
      </c>
    </row>
    <row r="1379" spans="1:8" hidden="1" x14ac:dyDescent="0.3">
      <c r="A1379">
        <v>14000</v>
      </c>
      <c r="B1379" t="str">
        <f t="shared" si="82"/>
        <v>10000</v>
      </c>
      <c r="C1379" t="str">
        <f t="shared" si="85"/>
        <v>0000116422</v>
      </c>
      <c r="D1379" t="str">
        <f>"308000"</f>
        <v>308000</v>
      </c>
      <c r="E1379" t="s">
        <v>120</v>
      </c>
      <c r="F1379" s="1">
        <v>-510.87</v>
      </c>
      <c r="G1379" s="1">
        <v>0</v>
      </c>
      <c r="H1379" s="1">
        <v>-510.87</v>
      </c>
    </row>
    <row r="1380" spans="1:8" hidden="1" x14ac:dyDescent="0.3">
      <c r="A1380">
        <v>14000</v>
      </c>
      <c r="B1380" t="str">
        <f t="shared" si="82"/>
        <v>10000</v>
      </c>
      <c r="C1380" t="str">
        <f t="shared" si="85"/>
        <v>0000116422</v>
      </c>
      <c r="D1380" t="str">
        <f>"4016550"</f>
        <v>4016550</v>
      </c>
      <c r="E1380" t="s">
        <v>168</v>
      </c>
      <c r="F1380" s="1">
        <v>0</v>
      </c>
      <c r="G1380" s="1">
        <v>0</v>
      </c>
      <c r="H1380" s="1">
        <v>0</v>
      </c>
    </row>
    <row r="1381" spans="1:8" hidden="1" x14ac:dyDescent="0.3">
      <c r="A1381">
        <v>14000</v>
      </c>
      <c r="B1381" t="str">
        <f t="shared" si="82"/>
        <v>10000</v>
      </c>
      <c r="C1381" t="str">
        <f t="shared" si="85"/>
        <v>0000116422</v>
      </c>
      <c r="D1381" t="str">
        <f>"4016590"</f>
        <v>4016590</v>
      </c>
      <c r="E1381" t="s">
        <v>169</v>
      </c>
      <c r="F1381" s="1">
        <v>-260758.82</v>
      </c>
      <c r="G1381" s="1">
        <v>-8367</v>
      </c>
      <c r="H1381" s="1">
        <v>-269125.82</v>
      </c>
    </row>
    <row r="1382" spans="1:8" hidden="1" x14ac:dyDescent="0.3">
      <c r="A1382">
        <v>14000</v>
      </c>
      <c r="B1382" t="str">
        <f t="shared" si="82"/>
        <v>10000</v>
      </c>
      <c r="C1382" t="str">
        <f t="shared" si="85"/>
        <v>0000116422</v>
      </c>
      <c r="D1382" t="str">
        <f>"5011110"</f>
        <v>5011110</v>
      </c>
      <c r="E1382" t="s">
        <v>35</v>
      </c>
      <c r="F1382" s="1">
        <v>8291</v>
      </c>
      <c r="G1382" s="1">
        <v>361.5</v>
      </c>
      <c r="H1382" s="1">
        <v>8652.5</v>
      </c>
    </row>
    <row r="1383" spans="1:8" hidden="1" x14ac:dyDescent="0.3">
      <c r="A1383">
        <v>14000</v>
      </c>
      <c r="B1383" t="str">
        <f t="shared" si="82"/>
        <v>10000</v>
      </c>
      <c r="C1383" t="str">
        <f t="shared" si="85"/>
        <v>0000116422</v>
      </c>
      <c r="D1383" t="str">
        <f>"5011120"</f>
        <v>5011120</v>
      </c>
      <c r="E1383" t="s">
        <v>36</v>
      </c>
      <c r="F1383" s="1">
        <v>4406.75</v>
      </c>
      <c r="G1383" s="1">
        <v>112.93</v>
      </c>
      <c r="H1383" s="1">
        <v>4519.68</v>
      </c>
    </row>
    <row r="1384" spans="1:8" hidden="1" x14ac:dyDescent="0.3">
      <c r="A1384">
        <v>14000</v>
      </c>
      <c r="B1384" t="str">
        <f t="shared" si="82"/>
        <v>10000</v>
      </c>
      <c r="C1384" t="str">
        <f t="shared" si="85"/>
        <v>0000116422</v>
      </c>
      <c r="D1384" t="str">
        <f>"5011140"</f>
        <v>5011140</v>
      </c>
      <c r="E1384" t="s">
        <v>37</v>
      </c>
      <c r="F1384" s="1">
        <v>769.75</v>
      </c>
      <c r="G1384" s="1">
        <v>33.5</v>
      </c>
      <c r="H1384" s="1">
        <v>803.25</v>
      </c>
    </row>
    <row r="1385" spans="1:8" hidden="1" x14ac:dyDescent="0.3">
      <c r="A1385">
        <v>14000</v>
      </c>
      <c r="B1385" t="str">
        <f t="shared" si="82"/>
        <v>10000</v>
      </c>
      <c r="C1385" t="str">
        <f t="shared" si="85"/>
        <v>0000116422</v>
      </c>
      <c r="D1385" t="str">
        <f>"5011150"</f>
        <v>5011150</v>
      </c>
      <c r="E1385" t="s">
        <v>38</v>
      </c>
      <c r="F1385" s="1">
        <v>7213.5</v>
      </c>
      <c r="G1385" s="1">
        <v>343.5</v>
      </c>
      <c r="H1385" s="1">
        <v>7557</v>
      </c>
    </row>
    <row r="1386" spans="1:8" hidden="1" x14ac:dyDescent="0.3">
      <c r="A1386">
        <v>14000</v>
      </c>
      <c r="B1386" t="str">
        <f t="shared" si="82"/>
        <v>10000</v>
      </c>
      <c r="C1386" t="str">
        <f t="shared" si="85"/>
        <v>0000116422</v>
      </c>
      <c r="D1386" t="str">
        <f>"5011160"</f>
        <v>5011160</v>
      </c>
      <c r="E1386" t="s">
        <v>39</v>
      </c>
      <c r="F1386" s="1">
        <v>645.25</v>
      </c>
      <c r="G1386" s="1">
        <v>28</v>
      </c>
      <c r="H1386" s="1">
        <v>673.25</v>
      </c>
    </row>
    <row r="1387" spans="1:8" hidden="1" x14ac:dyDescent="0.3">
      <c r="A1387">
        <v>14000</v>
      </c>
      <c r="B1387" t="str">
        <f t="shared" si="82"/>
        <v>10000</v>
      </c>
      <c r="C1387" t="str">
        <f t="shared" si="85"/>
        <v>0000116422</v>
      </c>
      <c r="D1387" t="str">
        <f>"5011170"</f>
        <v>5011170</v>
      </c>
      <c r="E1387" t="s">
        <v>40</v>
      </c>
      <c r="F1387" s="1">
        <v>351</v>
      </c>
      <c r="G1387" s="1">
        <v>15.25</v>
      </c>
      <c r="H1387" s="1">
        <v>366.25</v>
      </c>
    </row>
    <row r="1388" spans="1:8" hidden="1" x14ac:dyDescent="0.3">
      <c r="A1388">
        <v>14000</v>
      </c>
      <c r="B1388" t="str">
        <f t="shared" si="82"/>
        <v>10000</v>
      </c>
      <c r="C1388" t="str">
        <f t="shared" si="85"/>
        <v>0000116422</v>
      </c>
      <c r="D1388" t="str">
        <f>"5011230"</f>
        <v>5011230</v>
      </c>
      <c r="E1388" t="s">
        <v>43</v>
      </c>
      <c r="F1388" s="1">
        <v>57500</v>
      </c>
      <c r="G1388" s="1">
        <v>2500</v>
      </c>
      <c r="H1388" s="1">
        <v>60000</v>
      </c>
    </row>
    <row r="1389" spans="1:8" hidden="1" x14ac:dyDescent="0.3">
      <c r="A1389">
        <v>14000</v>
      </c>
      <c r="B1389" t="str">
        <f t="shared" si="82"/>
        <v>10000</v>
      </c>
      <c r="C1389" t="str">
        <f t="shared" si="85"/>
        <v>0000116422</v>
      </c>
      <c r="D1389" t="str">
        <f>"5011310"</f>
        <v>5011310</v>
      </c>
      <c r="E1389" t="s">
        <v>45</v>
      </c>
      <c r="F1389" s="1">
        <v>1000</v>
      </c>
      <c r="G1389" s="1">
        <v>-1000</v>
      </c>
      <c r="H1389" s="1">
        <v>0</v>
      </c>
    </row>
    <row r="1390" spans="1:8" hidden="1" x14ac:dyDescent="0.3">
      <c r="A1390">
        <v>14000</v>
      </c>
      <c r="B1390" t="str">
        <f t="shared" si="82"/>
        <v>10000</v>
      </c>
      <c r="C1390" t="str">
        <f t="shared" si="85"/>
        <v>0000116422</v>
      </c>
      <c r="D1390" t="str">
        <f>"5011380"</f>
        <v>5011380</v>
      </c>
      <c r="E1390" t="s">
        <v>46</v>
      </c>
      <c r="F1390" s="1">
        <v>230</v>
      </c>
      <c r="G1390" s="1">
        <v>10</v>
      </c>
      <c r="H1390" s="1">
        <v>240</v>
      </c>
    </row>
    <row r="1391" spans="1:8" hidden="1" x14ac:dyDescent="0.3">
      <c r="A1391">
        <v>14000</v>
      </c>
      <c r="B1391" t="str">
        <f t="shared" si="82"/>
        <v>10000</v>
      </c>
      <c r="C1391" t="str">
        <f t="shared" si="85"/>
        <v>0000116422</v>
      </c>
      <c r="D1391" t="str">
        <f>"5012110"</f>
        <v>5012110</v>
      </c>
      <c r="E1391" t="s">
        <v>51</v>
      </c>
      <c r="F1391" s="1">
        <v>7.07</v>
      </c>
      <c r="G1391" s="1">
        <v>0</v>
      </c>
      <c r="H1391" s="1">
        <v>7.07</v>
      </c>
    </row>
    <row r="1392" spans="1:8" hidden="1" x14ac:dyDescent="0.3">
      <c r="A1392">
        <v>14000</v>
      </c>
      <c r="B1392" t="str">
        <f t="shared" si="82"/>
        <v>10000</v>
      </c>
      <c r="C1392" t="str">
        <f t="shared" si="85"/>
        <v>0000116422</v>
      </c>
      <c r="D1392" t="str">
        <f>"5012160"</f>
        <v>5012160</v>
      </c>
      <c r="E1392" t="s">
        <v>55</v>
      </c>
      <c r="F1392" s="1">
        <v>216.55</v>
      </c>
      <c r="G1392" s="1">
        <v>0</v>
      </c>
      <c r="H1392" s="1">
        <v>216.55</v>
      </c>
    </row>
    <row r="1393" spans="1:8" hidden="1" x14ac:dyDescent="0.3">
      <c r="A1393">
        <v>14000</v>
      </c>
      <c r="B1393" t="str">
        <f t="shared" si="82"/>
        <v>10000</v>
      </c>
      <c r="C1393" t="str">
        <f t="shared" si="85"/>
        <v>0000116422</v>
      </c>
      <c r="D1393" t="str">
        <f>"5012240"</f>
        <v>5012240</v>
      </c>
      <c r="E1393" t="s">
        <v>60</v>
      </c>
      <c r="F1393" s="1">
        <v>625</v>
      </c>
      <c r="G1393" s="1">
        <v>0</v>
      </c>
      <c r="H1393" s="1">
        <v>625</v>
      </c>
    </row>
    <row r="1394" spans="1:8" hidden="1" x14ac:dyDescent="0.3">
      <c r="A1394">
        <v>14000</v>
      </c>
      <c r="B1394" t="str">
        <f t="shared" si="82"/>
        <v>10000</v>
      </c>
      <c r="C1394" t="str">
        <f t="shared" si="85"/>
        <v>0000116422</v>
      </c>
      <c r="D1394" t="str">
        <f>"5012440"</f>
        <v>5012440</v>
      </c>
      <c r="E1394" t="s">
        <v>62</v>
      </c>
      <c r="F1394" s="1">
        <v>1170</v>
      </c>
      <c r="G1394" s="1">
        <v>0</v>
      </c>
      <c r="H1394" s="1">
        <v>1170</v>
      </c>
    </row>
    <row r="1395" spans="1:8" hidden="1" x14ac:dyDescent="0.3">
      <c r="A1395">
        <v>14000</v>
      </c>
      <c r="B1395" t="str">
        <f t="shared" si="82"/>
        <v>10000</v>
      </c>
      <c r="C1395" t="str">
        <f t="shared" si="85"/>
        <v>0000116422</v>
      </c>
      <c r="D1395" t="str">
        <f>"5012820"</f>
        <v>5012820</v>
      </c>
      <c r="E1395" t="s">
        <v>73</v>
      </c>
      <c r="F1395" s="1">
        <v>66.7</v>
      </c>
      <c r="G1395" s="1">
        <v>64.959999999999994</v>
      </c>
      <c r="H1395" s="1">
        <v>131.66</v>
      </c>
    </row>
    <row r="1396" spans="1:8" hidden="1" x14ac:dyDescent="0.3">
      <c r="A1396">
        <v>14000</v>
      </c>
      <c r="B1396" t="str">
        <f t="shared" si="82"/>
        <v>10000</v>
      </c>
      <c r="C1396" t="str">
        <f t="shared" si="85"/>
        <v>0000116422</v>
      </c>
      <c r="D1396" t="str">
        <f>"5012850"</f>
        <v>5012850</v>
      </c>
      <c r="E1396" t="s">
        <v>76</v>
      </c>
      <c r="F1396" s="1">
        <v>6</v>
      </c>
      <c r="G1396" s="1">
        <v>3</v>
      </c>
      <c r="H1396" s="1">
        <v>9</v>
      </c>
    </row>
    <row r="1397" spans="1:8" hidden="1" x14ac:dyDescent="0.3">
      <c r="A1397">
        <v>14000</v>
      </c>
      <c r="B1397" t="str">
        <f t="shared" si="82"/>
        <v>10000</v>
      </c>
      <c r="C1397" t="str">
        <f t="shared" si="85"/>
        <v>0000116422</v>
      </c>
      <c r="D1397" t="str">
        <f>"5014520"</f>
        <v>5014520</v>
      </c>
      <c r="E1397" t="s">
        <v>111</v>
      </c>
      <c r="F1397" s="1">
        <v>109344.6</v>
      </c>
      <c r="G1397" s="1">
        <v>0</v>
      </c>
      <c r="H1397" s="1">
        <v>109344.6</v>
      </c>
    </row>
    <row r="1398" spans="1:8" hidden="1" x14ac:dyDescent="0.3">
      <c r="A1398">
        <v>14000</v>
      </c>
      <c r="B1398" t="str">
        <f t="shared" si="82"/>
        <v>10000</v>
      </c>
      <c r="C1398" t="str">
        <f t="shared" si="85"/>
        <v>0000116422</v>
      </c>
      <c r="D1398" t="str">
        <f>"609660"</f>
        <v>609660</v>
      </c>
      <c r="E1398" t="s">
        <v>142</v>
      </c>
      <c r="F1398" s="1">
        <v>74244.38</v>
      </c>
      <c r="G1398" s="1">
        <v>0</v>
      </c>
      <c r="H1398" s="1">
        <v>74244.38</v>
      </c>
    </row>
    <row r="1399" spans="1:8" hidden="1" x14ac:dyDescent="0.3">
      <c r="A1399">
        <v>14000</v>
      </c>
      <c r="B1399" t="str">
        <f t="shared" si="82"/>
        <v>10000</v>
      </c>
      <c r="C1399" t="str">
        <f>"0000116456"</f>
        <v>0000116456</v>
      </c>
      <c r="D1399" t="str">
        <f>"101010"</f>
        <v>101010</v>
      </c>
      <c r="E1399" t="s">
        <v>27</v>
      </c>
      <c r="F1399" s="1">
        <v>0</v>
      </c>
      <c r="G1399" s="1">
        <v>0</v>
      </c>
      <c r="H1399" s="1">
        <v>0</v>
      </c>
    </row>
    <row r="1400" spans="1:8" hidden="1" x14ac:dyDescent="0.3">
      <c r="A1400">
        <v>14000</v>
      </c>
      <c r="B1400" t="str">
        <f t="shared" si="82"/>
        <v>10000</v>
      </c>
      <c r="C1400" t="str">
        <f>"0000116466"</f>
        <v>0000116466</v>
      </c>
      <c r="D1400" t="str">
        <f>"101010"</f>
        <v>101010</v>
      </c>
      <c r="E1400" t="s">
        <v>27</v>
      </c>
      <c r="F1400" s="1">
        <v>-32308.46</v>
      </c>
      <c r="G1400" s="1">
        <v>0</v>
      </c>
      <c r="H1400" s="1">
        <v>-32308.46</v>
      </c>
    </row>
    <row r="1401" spans="1:8" hidden="1" x14ac:dyDescent="0.3">
      <c r="A1401">
        <v>14000</v>
      </c>
      <c r="B1401" t="str">
        <f t="shared" si="82"/>
        <v>10000</v>
      </c>
      <c r="C1401" t="str">
        <f>"0000116466"</f>
        <v>0000116466</v>
      </c>
      <c r="D1401" t="str">
        <f>"308000"</f>
        <v>308000</v>
      </c>
      <c r="E1401" t="s">
        <v>120</v>
      </c>
      <c r="F1401" s="1">
        <v>-344.28</v>
      </c>
      <c r="G1401" s="1">
        <v>0</v>
      </c>
      <c r="H1401" s="1">
        <v>-344.28</v>
      </c>
    </row>
    <row r="1402" spans="1:8" hidden="1" x14ac:dyDescent="0.3">
      <c r="A1402">
        <v>14000</v>
      </c>
      <c r="B1402" t="str">
        <f t="shared" si="82"/>
        <v>10000</v>
      </c>
      <c r="C1402" t="str">
        <f>"0000116466"</f>
        <v>0000116466</v>
      </c>
      <c r="D1402" t="str">
        <f>"4016540"</f>
        <v>4016540</v>
      </c>
      <c r="E1402" t="s">
        <v>170</v>
      </c>
      <c r="F1402" s="1">
        <v>-9200.4699999999993</v>
      </c>
      <c r="G1402" s="1">
        <v>0</v>
      </c>
      <c r="H1402" s="1">
        <v>-9200.4699999999993</v>
      </c>
    </row>
    <row r="1403" spans="1:8" hidden="1" x14ac:dyDescent="0.3">
      <c r="A1403">
        <v>14000</v>
      </c>
      <c r="B1403" t="str">
        <f t="shared" si="82"/>
        <v>10000</v>
      </c>
      <c r="C1403" t="str">
        <f>"0000116466"</f>
        <v>0000116466</v>
      </c>
      <c r="D1403" t="str">
        <f>"5011120"</f>
        <v>5011120</v>
      </c>
      <c r="E1403" t="s">
        <v>36</v>
      </c>
      <c r="F1403" s="1">
        <v>2949.87</v>
      </c>
      <c r="G1403" s="1">
        <v>0</v>
      </c>
      <c r="H1403" s="1">
        <v>2949.87</v>
      </c>
    </row>
    <row r="1404" spans="1:8" hidden="1" x14ac:dyDescent="0.3">
      <c r="A1404">
        <v>14000</v>
      </c>
      <c r="B1404" t="str">
        <f t="shared" si="82"/>
        <v>10000</v>
      </c>
      <c r="C1404" t="str">
        <f>"0000116466"</f>
        <v>0000116466</v>
      </c>
      <c r="D1404" t="str">
        <f>"5011410"</f>
        <v>5011410</v>
      </c>
      <c r="E1404" t="s">
        <v>47</v>
      </c>
      <c r="F1404" s="1">
        <v>38903.339999999997</v>
      </c>
      <c r="G1404" s="1">
        <v>0</v>
      </c>
      <c r="H1404" s="1">
        <v>38903.339999999997</v>
      </c>
    </row>
    <row r="1405" spans="1:8" hidden="1" x14ac:dyDescent="0.3">
      <c r="A1405">
        <v>14000</v>
      </c>
      <c r="B1405" t="str">
        <f t="shared" si="82"/>
        <v>10000</v>
      </c>
      <c r="C1405" t="str">
        <f t="shared" ref="C1405:C1439" si="86">"0000117106"</f>
        <v>0000117106</v>
      </c>
      <c r="D1405" t="str">
        <f>"101010"</f>
        <v>101010</v>
      </c>
      <c r="E1405" t="s">
        <v>27</v>
      </c>
      <c r="F1405" s="1">
        <v>-5999.35</v>
      </c>
      <c r="G1405" s="1">
        <v>6749.67</v>
      </c>
      <c r="H1405" s="1">
        <v>750.32</v>
      </c>
    </row>
    <row r="1406" spans="1:8" hidden="1" x14ac:dyDescent="0.3">
      <c r="A1406">
        <v>14000</v>
      </c>
      <c r="B1406" t="str">
        <f t="shared" si="82"/>
        <v>10000</v>
      </c>
      <c r="C1406" t="str">
        <f t="shared" si="86"/>
        <v>0000117106</v>
      </c>
      <c r="D1406" t="str">
        <f>"205025"</f>
        <v>205025</v>
      </c>
      <c r="E1406" t="s">
        <v>29</v>
      </c>
      <c r="F1406" s="1">
        <v>0</v>
      </c>
      <c r="G1406" s="1">
        <v>0</v>
      </c>
      <c r="H1406" s="1">
        <v>0</v>
      </c>
    </row>
    <row r="1407" spans="1:8" hidden="1" x14ac:dyDescent="0.3">
      <c r="A1407">
        <v>14000</v>
      </c>
      <c r="B1407" t="str">
        <f t="shared" si="82"/>
        <v>10000</v>
      </c>
      <c r="C1407" t="str">
        <f t="shared" si="86"/>
        <v>0000117106</v>
      </c>
      <c r="D1407" t="str">
        <f>"308000"</f>
        <v>308000</v>
      </c>
      <c r="E1407" t="s">
        <v>120</v>
      </c>
      <c r="F1407" s="1">
        <v>3255.08</v>
      </c>
      <c r="G1407" s="1">
        <v>0</v>
      </c>
      <c r="H1407" s="1">
        <v>3255.08</v>
      </c>
    </row>
    <row r="1408" spans="1:8" hidden="1" x14ac:dyDescent="0.3">
      <c r="A1408">
        <v>14000</v>
      </c>
      <c r="B1408" t="str">
        <f t="shared" si="82"/>
        <v>10000</v>
      </c>
      <c r="C1408" t="str">
        <f t="shared" si="86"/>
        <v>0000117106</v>
      </c>
      <c r="D1408" t="str">
        <f>"4009070"</f>
        <v>4009070</v>
      </c>
      <c r="E1408" t="s">
        <v>141</v>
      </c>
      <c r="F1408" s="1">
        <v>-11503.85</v>
      </c>
      <c r="G1408" s="1">
        <v>0</v>
      </c>
      <c r="H1408" s="1">
        <v>-11503.85</v>
      </c>
    </row>
    <row r="1409" spans="1:8" hidden="1" x14ac:dyDescent="0.3">
      <c r="A1409">
        <v>14000</v>
      </c>
      <c r="B1409" t="str">
        <f t="shared" si="82"/>
        <v>10000</v>
      </c>
      <c r="C1409" t="str">
        <f t="shared" si="86"/>
        <v>0000117106</v>
      </c>
      <c r="D1409" t="str">
        <f>"4009071"</f>
        <v>4009071</v>
      </c>
      <c r="E1409" t="s">
        <v>110</v>
      </c>
      <c r="F1409" s="1">
        <v>-2139.3000000000002</v>
      </c>
      <c r="G1409" s="1">
        <v>0</v>
      </c>
      <c r="H1409" s="1">
        <v>-2139.3000000000002</v>
      </c>
    </row>
    <row r="1410" spans="1:8" hidden="1" x14ac:dyDescent="0.3">
      <c r="A1410">
        <v>14000</v>
      </c>
      <c r="B1410" t="str">
        <f t="shared" si="82"/>
        <v>10000</v>
      </c>
      <c r="C1410" t="str">
        <f t="shared" si="86"/>
        <v>0000117106</v>
      </c>
      <c r="D1410" t="str">
        <f>"4016540"</f>
        <v>4016540</v>
      </c>
      <c r="E1410" t="s">
        <v>170</v>
      </c>
      <c r="F1410" s="1">
        <v>-64610.06</v>
      </c>
      <c r="G1410" s="1">
        <v>-9321.1</v>
      </c>
      <c r="H1410" s="1">
        <v>-73931.16</v>
      </c>
    </row>
    <row r="1411" spans="1:8" hidden="1" x14ac:dyDescent="0.3">
      <c r="A1411">
        <v>14000</v>
      </c>
      <c r="B1411" t="str">
        <f t="shared" ref="B1411:B1474" si="87">"10000"</f>
        <v>10000</v>
      </c>
      <c r="C1411" t="str">
        <f t="shared" si="86"/>
        <v>0000117106</v>
      </c>
      <c r="D1411" t="str">
        <f>"5011110"</f>
        <v>5011110</v>
      </c>
      <c r="E1411" t="s">
        <v>35</v>
      </c>
      <c r="F1411" s="1">
        <v>4103.09</v>
      </c>
      <c r="G1411" s="1">
        <v>156.37</v>
      </c>
      <c r="H1411" s="1">
        <v>4259.46</v>
      </c>
    </row>
    <row r="1412" spans="1:8" hidden="1" x14ac:dyDescent="0.3">
      <c r="A1412">
        <v>14000</v>
      </c>
      <c r="B1412" t="str">
        <f t="shared" si="87"/>
        <v>10000</v>
      </c>
      <c r="C1412" t="str">
        <f t="shared" si="86"/>
        <v>0000117106</v>
      </c>
      <c r="D1412" t="str">
        <f>"5011120"</f>
        <v>5011120</v>
      </c>
      <c r="E1412" t="s">
        <v>36</v>
      </c>
      <c r="F1412" s="1">
        <v>3150.7</v>
      </c>
      <c r="G1412" s="1">
        <v>239.3</v>
      </c>
      <c r="H1412" s="1">
        <v>3390</v>
      </c>
    </row>
    <row r="1413" spans="1:8" hidden="1" x14ac:dyDescent="0.3">
      <c r="A1413">
        <v>14000</v>
      </c>
      <c r="B1413" t="str">
        <f t="shared" si="87"/>
        <v>10000</v>
      </c>
      <c r="C1413" t="str">
        <f t="shared" si="86"/>
        <v>0000117106</v>
      </c>
      <c r="D1413" t="str">
        <f>"5011140"</f>
        <v>5011140</v>
      </c>
      <c r="E1413" t="s">
        <v>37</v>
      </c>
      <c r="F1413" s="1">
        <v>425.11</v>
      </c>
      <c r="G1413" s="1">
        <v>16.170000000000002</v>
      </c>
      <c r="H1413" s="1">
        <v>441.28</v>
      </c>
    </row>
    <row r="1414" spans="1:8" hidden="1" x14ac:dyDescent="0.3">
      <c r="A1414">
        <v>14000</v>
      </c>
      <c r="B1414" t="str">
        <f t="shared" si="87"/>
        <v>10000</v>
      </c>
      <c r="C1414" t="str">
        <f t="shared" si="86"/>
        <v>0000117106</v>
      </c>
      <c r="D1414" t="str">
        <f>"5011150"</f>
        <v>5011150</v>
      </c>
      <c r="E1414" t="s">
        <v>38</v>
      </c>
      <c r="F1414" s="1">
        <v>9154.16</v>
      </c>
      <c r="G1414" s="1">
        <v>364.91</v>
      </c>
      <c r="H1414" s="1">
        <v>9519.07</v>
      </c>
    </row>
    <row r="1415" spans="1:8" hidden="1" x14ac:dyDescent="0.3">
      <c r="A1415">
        <v>14000</v>
      </c>
      <c r="B1415" t="str">
        <f t="shared" si="87"/>
        <v>10000</v>
      </c>
      <c r="C1415" t="str">
        <f t="shared" si="86"/>
        <v>0000117106</v>
      </c>
      <c r="D1415" t="str">
        <f>"5011160"</f>
        <v>5011160</v>
      </c>
      <c r="E1415" t="s">
        <v>39</v>
      </c>
      <c r="F1415" s="1">
        <v>356.34</v>
      </c>
      <c r="G1415" s="1">
        <v>13.51</v>
      </c>
      <c r="H1415" s="1">
        <v>369.85</v>
      </c>
    </row>
    <row r="1416" spans="1:8" hidden="1" x14ac:dyDescent="0.3">
      <c r="A1416">
        <v>14000</v>
      </c>
      <c r="B1416" t="str">
        <f t="shared" si="87"/>
        <v>10000</v>
      </c>
      <c r="C1416" t="str">
        <f t="shared" si="86"/>
        <v>0000117106</v>
      </c>
      <c r="D1416" t="str">
        <f>"5011170"</f>
        <v>5011170</v>
      </c>
      <c r="E1416" t="s">
        <v>40</v>
      </c>
      <c r="F1416" s="1">
        <v>193.8</v>
      </c>
      <c r="G1416" s="1">
        <v>7.36</v>
      </c>
      <c r="H1416" s="1">
        <v>201.16</v>
      </c>
    </row>
    <row r="1417" spans="1:8" hidden="1" x14ac:dyDescent="0.3">
      <c r="A1417">
        <v>14000</v>
      </c>
      <c r="B1417" t="str">
        <f t="shared" si="87"/>
        <v>10000</v>
      </c>
      <c r="C1417" t="str">
        <f t="shared" si="86"/>
        <v>0000117106</v>
      </c>
      <c r="D1417" t="str">
        <f>"5011230"</f>
        <v>5011230</v>
      </c>
      <c r="E1417" t="s">
        <v>43</v>
      </c>
      <c r="F1417" s="1">
        <v>31893.3</v>
      </c>
      <c r="G1417" s="1">
        <v>1206.56</v>
      </c>
      <c r="H1417" s="1">
        <v>33099.86</v>
      </c>
    </row>
    <row r="1418" spans="1:8" hidden="1" x14ac:dyDescent="0.3">
      <c r="A1418">
        <v>14000</v>
      </c>
      <c r="B1418" t="str">
        <f t="shared" si="87"/>
        <v>10000</v>
      </c>
      <c r="C1418" t="str">
        <f t="shared" si="86"/>
        <v>0000117106</v>
      </c>
      <c r="D1418" t="str">
        <f>"5011310"</f>
        <v>5011310</v>
      </c>
      <c r="E1418" t="s">
        <v>45</v>
      </c>
      <c r="F1418" s="1">
        <v>420</v>
      </c>
      <c r="G1418" s="1">
        <v>-420</v>
      </c>
      <c r="H1418" s="1">
        <v>0</v>
      </c>
    </row>
    <row r="1419" spans="1:8" hidden="1" x14ac:dyDescent="0.3">
      <c r="A1419">
        <v>14000</v>
      </c>
      <c r="B1419" t="str">
        <f t="shared" si="87"/>
        <v>10000</v>
      </c>
      <c r="C1419" t="str">
        <f t="shared" si="86"/>
        <v>0000117106</v>
      </c>
      <c r="D1419" t="str">
        <f>"5011380"</f>
        <v>5011380</v>
      </c>
      <c r="E1419" t="s">
        <v>46</v>
      </c>
      <c r="F1419" s="1">
        <v>0</v>
      </c>
      <c r="G1419" s="1">
        <v>0</v>
      </c>
      <c r="H1419" s="1">
        <v>0</v>
      </c>
    </row>
    <row r="1420" spans="1:8" hidden="1" x14ac:dyDescent="0.3">
      <c r="A1420">
        <v>14000</v>
      </c>
      <c r="B1420" t="str">
        <f t="shared" si="87"/>
        <v>10000</v>
      </c>
      <c r="C1420" t="str">
        <f t="shared" si="86"/>
        <v>0000117106</v>
      </c>
      <c r="D1420" t="str">
        <f>"5011410"</f>
        <v>5011410</v>
      </c>
      <c r="E1420" t="s">
        <v>47</v>
      </c>
      <c r="F1420" s="1">
        <v>11771.86</v>
      </c>
      <c r="G1420" s="1">
        <v>969.15</v>
      </c>
      <c r="H1420" s="1">
        <v>12741.01</v>
      </c>
    </row>
    <row r="1421" spans="1:8" hidden="1" x14ac:dyDescent="0.3">
      <c r="A1421">
        <v>14000</v>
      </c>
      <c r="B1421" t="str">
        <f t="shared" si="87"/>
        <v>10000</v>
      </c>
      <c r="C1421" t="str">
        <f t="shared" si="86"/>
        <v>0000117106</v>
      </c>
      <c r="D1421" t="str">
        <f>"5011660"</f>
        <v>5011660</v>
      </c>
      <c r="E1421" t="s">
        <v>50</v>
      </c>
      <c r="F1421" s="1">
        <v>476.32</v>
      </c>
      <c r="G1421" s="1">
        <v>18.100000000000001</v>
      </c>
      <c r="H1421" s="1">
        <v>494.42</v>
      </c>
    </row>
    <row r="1422" spans="1:8" hidden="1" x14ac:dyDescent="0.3">
      <c r="A1422">
        <v>14000</v>
      </c>
      <c r="B1422" t="str">
        <f t="shared" si="87"/>
        <v>10000</v>
      </c>
      <c r="C1422" t="str">
        <f t="shared" si="86"/>
        <v>0000117106</v>
      </c>
      <c r="D1422" t="str">
        <f>"5012110"</f>
        <v>5012110</v>
      </c>
      <c r="E1422" t="s">
        <v>51</v>
      </c>
      <c r="F1422" s="1">
        <v>2.86</v>
      </c>
      <c r="G1422" s="1">
        <v>0</v>
      </c>
      <c r="H1422" s="1">
        <v>2.86</v>
      </c>
    </row>
    <row r="1423" spans="1:8" hidden="1" x14ac:dyDescent="0.3">
      <c r="A1423">
        <v>14000</v>
      </c>
      <c r="B1423" t="str">
        <f t="shared" si="87"/>
        <v>10000</v>
      </c>
      <c r="C1423" t="str">
        <f t="shared" si="86"/>
        <v>0000117106</v>
      </c>
      <c r="D1423" t="str">
        <f>"5012160"</f>
        <v>5012160</v>
      </c>
      <c r="E1423" t="s">
        <v>55</v>
      </c>
      <c r="F1423" s="1">
        <v>403.56</v>
      </c>
      <c r="G1423" s="1">
        <v>0</v>
      </c>
      <c r="H1423" s="1">
        <v>403.56</v>
      </c>
    </row>
    <row r="1424" spans="1:8" hidden="1" x14ac:dyDescent="0.3">
      <c r="A1424">
        <v>14000</v>
      </c>
      <c r="B1424" t="str">
        <f t="shared" si="87"/>
        <v>10000</v>
      </c>
      <c r="C1424" t="str">
        <f t="shared" si="86"/>
        <v>0000117106</v>
      </c>
      <c r="D1424" t="str">
        <f>"5012170"</f>
        <v>5012170</v>
      </c>
      <c r="E1424" t="s">
        <v>56</v>
      </c>
      <c r="F1424" s="1">
        <v>0</v>
      </c>
      <c r="G1424" s="1">
        <v>0</v>
      </c>
      <c r="H1424" s="1">
        <v>0</v>
      </c>
    </row>
    <row r="1425" spans="1:8" hidden="1" x14ac:dyDescent="0.3">
      <c r="A1425">
        <v>14000</v>
      </c>
      <c r="B1425" t="str">
        <f t="shared" si="87"/>
        <v>10000</v>
      </c>
      <c r="C1425" t="str">
        <f t="shared" si="86"/>
        <v>0000117106</v>
      </c>
      <c r="D1425" t="str">
        <f>"5012220"</f>
        <v>5012220</v>
      </c>
      <c r="E1425" t="s">
        <v>59</v>
      </c>
      <c r="F1425" s="1">
        <v>0.64</v>
      </c>
      <c r="G1425" s="1">
        <v>0</v>
      </c>
      <c r="H1425" s="1">
        <v>0.64</v>
      </c>
    </row>
    <row r="1426" spans="1:8" hidden="1" x14ac:dyDescent="0.3">
      <c r="A1426">
        <v>14000</v>
      </c>
      <c r="B1426" t="str">
        <f t="shared" si="87"/>
        <v>10000</v>
      </c>
      <c r="C1426" t="str">
        <f t="shared" si="86"/>
        <v>0000117106</v>
      </c>
      <c r="D1426" t="str">
        <f>"5012240"</f>
        <v>5012240</v>
      </c>
      <c r="E1426" t="s">
        <v>60</v>
      </c>
      <c r="F1426" s="1">
        <v>82.5</v>
      </c>
      <c r="G1426" s="1">
        <v>0</v>
      </c>
      <c r="H1426" s="1">
        <v>82.5</v>
      </c>
    </row>
    <row r="1427" spans="1:8" hidden="1" x14ac:dyDescent="0.3">
      <c r="A1427">
        <v>14000</v>
      </c>
      <c r="B1427" t="str">
        <f t="shared" si="87"/>
        <v>10000</v>
      </c>
      <c r="C1427" t="str">
        <f t="shared" si="86"/>
        <v>0000117106</v>
      </c>
      <c r="D1427" t="str">
        <f>"5012440"</f>
        <v>5012440</v>
      </c>
      <c r="E1427" t="s">
        <v>62</v>
      </c>
      <c r="F1427" s="1">
        <v>360.94</v>
      </c>
      <c r="G1427" s="1">
        <v>0</v>
      </c>
      <c r="H1427" s="1">
        <v>360.94</v>
      </c>
    </row>
    <row r="1428" spans="1:8" hidden="1" x14ac:dyDescent="0.3">
      <c r="A1428">
        <v>14000</v>
      </c>
      <c r="B1428" t="str">
        <f t="shared" si="87"/>
        <v>10000</v>
      </c>
      <c r="C1428" t="str">
        <f t="shared" si="86"/>
        <v>0000117106</v>
      </c>
      <c r="D1428" t="str">
        <f>"5012520"</f>
        <v>5012520</v>
      </c>
      <c r="E1428" t="s">
        <v>63</v>
      </c>
      <c r="F1428" s="1">
        <v>7.05</v>
      </c>
      <c r="G1428" s="1">
        <v>0</v>
      </c>
      <c r="H1428" s="1">
        <v>7.05</v>
      </c>
    </row>
    <row r="1429" spans="1:8" hidden="1" x14ac:dyDescent="0.3">
      <c r="A1429">
        <v>14000</v>
      </c>
      <c r="B1429" t="str">
        <f t="shared" si="87"/>
        <v>10000</v>
      </c>
      <c r="C1429" t="str">
        <f t="shared" si="86"/>
        <v>0000117106</v>
      </c>
      <c r="D1429" t="str">
        <f>"5012780"</f>
        <v>5012780</v>
      </c>
      <c r="E1429" t="s">
        <v>72</v>
      </c>
      <c r="F1429" s="1">
        <v>1169.28</v>
      </c>
      <c r="G1429" s="1">
        <v>0</v>
      </c>
      <c r="H1429" s="1">
        <v>1169.28</v>
      </c>
    </row>
    <row r="1430" spans="1:8" hidden="1" x14ac:dyDescent="0.3">
      <c r="A1430">
        <v>14000</v>
      </c>
      <c r="B1430" t="str">
        <f t="shared" si="87"/>
        <v>10000</v>
      </c>
      <c r="C1430" t="str">
        <f t="shared" si="86"/>
        <v>0000117106</v>
      </c>
      <c r="D1430" t="str">
        <f>"5013120"</f>
        <v>5013120</v>
      </c>
      <c r="E1430" t="s">
        <v>80</v>
      </c>
      <c r="F1430" s="1">
        <v>22.16</v>
      </c>
      <c r="G1430" s="1">
        <v>0</v>
      </c>
      <c r="H1430" s="1">
        <v>22.16</v>
      </c>
    </row>
    <row r="1431" spans="1:8" hidden="1" x14ac:dyDescent="0.3">
      <c r="A1431">
        <v>14000</v>
      </c>
      <c r="B1431" t="str">
        <f t="shared" si="87"/>
        <v>10000</v>
      </c>
      <c r="C1431" t="str">
        <f t="shared" si="86"/>
        <v>0000117106</v>
      </c>
      <c r="D1431" t="str">
        <f>"5013650"</f>
        <v>5013650</v>
      </c>
      <c r="E1431" t="s">
        <v>83</v>
      </c>
      <c r="F1431" s="1">
        <v>0.18</v>
      </c>
      <c r="G1431" s="1">
        <v>0</v>
      </c>
      <c r="H1431" s="1">
        <v>0.18</v>
      </c>
    </row>
    <row r="1432" spans="1:8" hidden="1" x14ac:dyDescent="0.3">
      <c r="A1432">
        <v>14000</v>
      </c>
      <c r="B1432" t="str">
        <f t="shared" si="87"/>
        <v>10000</v>
      </c>
      <c r="C1432" t="str">
        <f t="shared" si="86"/>
        <v>0000117106</v>
      </c>
      <c r="D1432" t="str">
        <f>"5014810"</f>
        <v>5014810</v>
      </c>
      <c r="E1432" t="s">
        <v>146</v>
      </c>
      <c r="F1432" s="1">
        <v>2139.3000000000002</v>
      </c>
      <c r="G1432" s="1">
        <v>0</v>
      </c>
      <c r="H1432" s="1">
        <v>2139.3000000000002</v>
      </c>
    </row>
    <row r="1433" spans="1:8" hidden="1" x14ac:dyDescent="0.3">
      <c r="A1433">
        <v>14000</v>
      </c>
      <c r="B1433" t="str">
        <f t="shared" si="87"/>
        <v>10000</v>
      </c>
      <c r="C1433" t="str">
        <f t="shared" si="86"/>
        <v>0000117106</v>
      </c>
      <c r="D1433" t="str">
        <f>"5014820"</f>
        <v>5014820</v>
      </c>
      <c r="E1433" t="s">
        <v>147</v>
      </c>
      <c r="F1433" s="1">
        <v>11503.85</v>
      </c>
      <c r="G1433" s="1">
        <v>0</v>
      </c>
      <c r="H1433" s="1">
        <v>11503.85</v>
      </c>
    </row>
    <row r="1434" spans="1:8" hidden="1" x14ac:dyDescent="0.3">
      <c r="A1434">
        <v>14000</v>
      </c>
      <c r="B1434" t="str">
        <f t="shared" si="87"/>
        <v>10000</v>
      </c>
      <c r="C1434" t="str">
        <f t="shared" si="86"/>
        <v>0000117106</v>
      </c>
      <c r="D1434" t="str">
        <f>"5015380"</f>
        <v>5015380</v>
      </c>
      <c r="E1434" t="s">
        <v>91</v>
      </c>
      <c r="F1434" s="1">
        <v>2040.44</v>
      </c>
      <c r="G1434" s="1">
        <v>0</v>
      </c>
      <c r="H1434" s="1">
        <v>2040.44</v>
      </c>
    </row>
    <row r="1435" spans="1:8" hidden="1" x14ac:dyDescent="0.3">
      <c r="A1435">
        <v>14000</v>
      </c>
      <c r="B1435" t="str">
        <f t="shared" si="87"/>
        <v>10000</v>
      </c>
      <c r="C1435" t="str">
        <f t="shared" si="86"/>
        <v>0000117106</v>
      </c>
      <c r="D1435" t="str">
        <f>"5015410"</f>
        <v>5015410</v>
      </c>
      <c r="E1435" t="s">
        <v>93</v>
      </c>
      <c r="F1435" s="1">
        <v>1048.29</v>
      </c>
      <c r="G1435" s="1">
        <v>0</v>
      </c>
      <c r="H1435" s="1">
        <v>1048.29</v>
      </c>
    </row>
    <row r="1436" spans="1:8" hidden="1" x14ac:dyDescent="0.3">
      <c r="A1436">
        <v>14000</v>
      </c>
      <c r="B1436" t="str">
        <f t="shared" si="87"/>
        <v>10000</v>
      </c>
      <c r="C1436" t="str">
        <f t="shared" si="86"/>
        <v>0000117106</v>
      </c>
      <c r="D1436" t="str">
        <f>"5022160"</f>
        <v>5022160</v>
      </c>
      <c r="E1436" t="s">
        <v>98</v>
      </c>
      <c r="F1436" s="1">
        <v>107.5</v>
      </c>
      <c r="G1436" s="1">
        <v>0</v>
      </c>
      <c r="H1436" s="1">
        <v>107.5</v>
      </c>
    </row>
    <row r="1437" spans="1:8" hidden="1" x14ac:dyDescent="0.3">
      <c r="A1437">
        <v>14000</v>
      </c>
      <c r="B1437" t="str">
        <f t="shared" si="87"/>
        <v>10000</v>
      </c>
      <c r="C1437" t="str">
        <f t="shared" si="86"/>
        <v>0000117106</v>
      </c>
      <c r="D1437" t="str">
        <f>"5022180"</f>
        <v>5022180</v>
      </c>
      <c r="E1437" t="s">
        <v>100</v>
      </c>
      <c r="F1437" s="1">
        <v>153.31</v>
      </c>
      <c r="G1437" s="1">
        <v>0</v>
      </c>
      <c r="H1437" s="1">
        <v>153.31</v>
      </c>
    </row>
    <row r="1438" spans="1:8" hidden="1" x14ac:dyDescent="0.3">
      <c r="A1438">
        <v>14000</v>
      </c>
      <c r="B1438" t="str">
        <f t="shared" si="87"/>
        <v>10000</v>
      </c>
      <c r="C1438" t="str">
        <f t="shared" si="86"/>
        <v>0000117106</v>
      </c>
      <c r="D1438" t="str">
        <f>"5022240"</f>
        <v>5022240</v>
      </c>
      <c r="E1438" t="s">
        <v>101</v>
      </c>
      <c r="F1438" s="1">
        <v>10.94</v>
      </c>
      <c r="G1438" s="1">
        <v>0</v>
      </c>
      <c r="H1438" s="1">
        <v>10.94</v>
      </c>
    </row>
    <row r="1439" spans="1:8" hidden="1" x14ac:dyDescent="0.3">
      <c r="A1439">
        <v>14000</v>
      </c>
      <c r="B1439" t="str">
        <f t="shared" si="87"/>
        <v>10000</v>
      </c>
      <c r="C1439" t="str">
        <f t="shared" si="86"/>
        <v>0000117106</v>
      </c>
      <c r="D1439" t="str">
        <f>"5022320"</f>
        <v>5022320</v>
      </c>
      <c r="E1439" t="s">
        <v>103</v>
      </c>
      <c r="F1439" s="1">
        <v>0</v>
      </c>
      <c r="G1439" s="1">
        <v>0</v>
      </c>
      <c r="H1439" s="1">
        <v>0</v>
      </c>
    </row>
    <row r="1440" spans="1:8" hidden="1" x14ac:dyDescent="0.3">
      <c r="A1440">
        <v>14000</v>
      </c>
      <c r="B1440" t="str">
        <f t="shared" si="87"/>
        <v>10000</v>
      </c>
      <c r="C1440" t="str">
        <f t="shared" ref="C1440:C1456" si="88">"0000118266"</f>
        <v>0000118266</v>
      </c>
      <c r="D1440" t="str">
        <f>"101010"</f>
        <v>101010</v>
      </c>
      <c r="E1440" t="s">
        <v>27</v>
      </c>
      <c r="F1440" s="1">
        <v>-10152.43</v>
      </c>
      <c r="G1440" s="1">
        <v>19840.93</v>
      </c>
      <c r="H1440" s="1">
        <v>9688.5</v>
      </c>
    </row>
    <row r="1441" spans="1:8" hidden="1" x14ac:dyDescent="0.3">
      <c r="A1441">
        <v>14000</v>
      </c>
      <c r="B1441" t="str">
        <f t="shared" si="87"/>
        <v>10000</v>
      </c>
      <c r="C1441" t="str">
        <f t="shared" si="88"/>
        <v>0000118266</v>
      </c>
      <c r="D1441" t="str">
        <f>"4009070"</f>
        <v>4009070</v>
      </c>
      <c r="E1441" t="s">
        <v>141</v>
      </c>
      <c r="F1441" s="1">
        <v>-8049.08</v>
      </c>
      <c r="G1441" s="1">
        <v>0</v>
      </c>
      <c r="H1441" s="1">
        <v>-8049.08</v>
      </c>
    </row>
    <row r="1442" spans="1:8" hidden="1" x14ac:dyDescent="0.3">
      <c r="A1442">
        <v>14000</v>
      </c>
      <c r="B1442" t="str">
        <f t="shared" si="87"/>
        <v>10000</v>
      </c>
      <c r="C1442" t="str">
        <f t="shared" si="88"/>
        <v>0000118266</v>
      </c>
      <c r="D1442" t="str">
        <f>"4009071"</f>
        <v>4009071</v>
      </c>
      <c r="E1442" t="s">
        <v>110</v>
      </c>
      <c r="F1442" s="1">
        <v>-1497.92</v>
      </c>
      <c r="G1442" s="1">
        <v>0</v>
      </c>
      <c r="H1442" s="1">
        <v>-1497.92</v>
      </c>
    </row>
    <row r="1443" spans="1:8" hidden="1" x14ac:dyDescent="0.3">
      <c r="A1443">
        <v>14000</v>
      </c>
      <c r="B1443" t="str">
        <f t="shared" si="87"/>
        <v>10000</v>
      </c>
      <c r="C1443" t="str">
        <f t="shared" si="88"/>
        <v>0000118266</v>
      </c>
      <c r="D1443" t="str">
        <f>"4016550"</f>
        <v>4016550</v>
      </c>
      <c r="E1443" t="s">
        <v>168</v>
      </c>
      <c r="F1443" s="1">
        <v>-36504.46</v>
      </c>
      <c r="G1443" s="1">
        <v>-14693.23</v>
      </c>
      <c r="H1443" s="1">
        <v>-51197.69</v>
      </c>
    </row>
    <row r="1444" spans="1:8" hidden="1" x14ac:dyDescent="0.3">
      <c r="A1444">
        <v>14000</v>
      </c>
      <c r="B1444" t="str">
        <f t="shared" si="87"/>
        <v>10000</v>
      </c>
      <c r="C1444" t="str">
        <f t="shared" si="88"/>
        <v>0000118266</v>
      </c>
      <c r="D1444" t="str">
        <f>"5011110"</f>
        <v>5011110</v>
      </c>
      <c r="E1444" t="s">
        <v>35</v>
      </c>
      <c r="F1444" s="1">
        <v>3859.44</v>
      </c>
      <c r="G1444" s="1">
        <v>482.43</v>
      </c>
      <c r="H1444" s="1">
        <v>4341.87</v>
      </c>
    </row>
    <row r="1445" spans="1:8" hidden="1" x14ac:dyDescent="0.3">
      <c r="A1445">
        <v>14000</v>
      </c>
      <c r="B1445" t="str">
        <f t="shared" si="87"/>
        <v>10000</v>
      </c>
      <c r="C1445" t="str">
        <f t="shared" si="88"/>
        <v>0000118266</v>
      </c>
      <c r="D1445" t="str">
        <f>"5011120"</f>
        <v>5011120</v>
      </c>
      <c r="E1445" t="s">
        <v>36</v>
      </c>
      <c r="F1445" s="1">
        <v>2714.7</v>
      </c>
      <c r="G1445" s="1">
        <v>-432.39</v>
      </c>
      <c r="H1445" s="1">
        <v>2282.31</v>
      </c>
    </row>
    <row r="1446" spans="1:8" hidden="1" x14ac:dyDescent="0.3">
      <c r="A1446">
        <v>14000</v>
      </c>
      <c r="B1446" t="str">
        <f t="shared" si="87"/>
        <v>10000</v>
      </c>
      <c r="C1446" t="str">
        <f t="shared" si="88"/>
        <v>0000118266</v>
      </c>
      <c r="D1446" t="str">
        <f>"5011140"</f>
        <v>5011140</v>
      </c>
      <c r="E1446" t="s">
        <v>37</v>
      </c>
      <c r="F1446" s="1">
        <v>357.68</v>
      </c>
      <c r="G1446" s="1">
        <v>44.71</v>
      </c>
      <c r="H1446" s="1">
        <v>402.39</v>
      </c>
    </row>
    <row r="1447" spans="1:8" hidden="1" x14ac:dyDescent="0.3">
      <c r="A1447">
        <v>14000</v>
      </c>
      <c r="B1447" t="str">
        <f t="shared" si="87"/>
        <v>10000</v>
      </c>
      <c r="C1447" t="str">
        <f t="shared" si="88"/>
        <v>0000118266</v>
      </c>
      <c r="D1447" t="str">
        <f>"5011150"</f>
        <v>5011150</v>
      </c>
      <c r="E1447" t="s">
        <v>38</v>
      </c>
      <c r="F1447" s="1">
        <v>2748</v>
      </c>
      <c r="G1447" s="1">
        <v>343.5</v>
      </c>
      <c r="H1447" s="1">
        <v>3091.5</v>
      </c>
    </row>
    <row r="1448" spans="1:8" hidden="1" x14ac:dyDescent="0.3">
      <c r="A1448">
        <v>14000</v>
      </c>
      <c r="B1448" t="str">
        <f t="shared" si="87"/>
        <v>10000</v>
      </c>
      <c r="C1448" t="str">
        <f t="shared" si="88"/>
        <v>0000118266</v>
      </c>
      <c r="D1448" t="str">
        <f>"5011160"</f>
        <v>5011160</v>
      </c>
      <c r="E1448" t="s">
        <v>39</v>
      </c>
      <c r="F1448" s="1">
        <v>298.95999999999998</v>
      </c>
      <c r="G1448" s="1">
        <v>37.369999999999997</v>
      </c>
      <c r="H1448" s="1">
        <v>336.33</v>
      </c>
    </row>
    <row r="1449" spans="1:8" hidden="1" x14ac:dyDescent="0.3">
      <c r="A1449">
        <v>14000</v>
      </c>
      <c r="B1449" t="str">
        <f t="shared" si="87"/>
        <v>10000</v>
      </c>
      <c r="C1449" t="str">
        <f t="shared" si="88"/>
        <v>0000118266</v>
      </c>
      <c r="D1449" t="str">
        <f>"5011170"</f>
        <v>5011170</v>
      </c>
      <c r="E1449" t="s">
        <v>40</v>
      </c>
      <c r="F1449" s="1">
        <v>162.80000000000001</v>
      </c>
      <c r="G1449" s="1">
        <v>20.350000000000001</v>
      </c>
      <c r="H1449" s="1">
        <v>183.15</v>
      </c>
    </row>
    <row r="1450" spans="1:8" hidden="1" x14ac:dyDescent="0.3">
      <c r="A1450">
        <v>14000</v>
      </c>
      <c r="B1450" t="str">
        <f t="shared" si="87"/>
        <v>10000</v>
      </c>
      <c r="C1450" t="str">
        <f t="shared" si="88"/>
        <v>0000118266</v>
      </c>
      <c r="D1450" t="str">
        <f>"5011230"</f>
        <v>5011230</v>
      </c>
      <c r="E1450" t="s">
        <v>43</v>
      </c>
      <c r="F1450" s="1">
        <v>34690.639999999999</v>
      </c>
      <c r="G1450" s="1">
        <v>-4663.67</v>
      </c>
      <c r="H1450" s="1">
        <v>30026.97</v>
      </c>
    </row>
    <row r="1451" spans="1:8" hidden="1" x14ac:dyDescent="0.3">
      <c r="A1451">
        <v>14000</v>
      </c>
      <c r="B1451" t="str">
        <f t="shared" si="87"/>
        <v>10000</v>
      </c>
      <c r="C1451" t="str">
        <f t="shared" si="88"/>
        <v>0000118266</v>
      </c>
      <c r="D1451" t="str">
        <f>"5011310"</f>
        <v>5011310</v>
      </c>
      <c r="E1451" t="s">
        <v>45</v>
      </c>
      <c r="F1451" s="1">
        <v>1000</v>
      </c>
      <c r="G1451" s="1">
        <v>-1000</v>
      </c>
      <c r="H1451" s="1">
        <v>0</v>
      </c>
    </row>
    <row r="1452" spans="1:8" hidden="1" x14ac:dyDescent="0.3">
      <c r="A1452">
        <v>14000</v>
      </c>
      <c r="B1452" t="str">
        <f t="shared" si="87"/>
        <v>10000</v>
      </c>
      <c r="C1452" t="str">
        <f t="shared" si="88"/>
        <v>0000118266</v>
      </c>
      <c r="D1452" t="str">
        <f>"5011380"</f>
        <v>5011380</v>
      </c>
      <c r="E1452" t="s">
        <v>46</v>
      </c>
      <c r="F1452" s="1">
        <v>160</v>
      </c>
      <c r="G1452" s="1">
        <v>20</v>
      </c>
      <c r="H1452" s="1">
        <v>180</v>
      </c>
    </row>
    <row r="1453" spans="1:8" hidden="1" x14ac:dyDescent="0.3">
      <c r="A1453">
        <v>14000</v>
      </c>
      <c r="B1453" t="str">
        <f t="shared" si="87"/>
        <v>10000</v>
      </c>
      <c r="C1453" t="str">
        <f t="shared" si="88"/>
        <v>0000118266</v>
      </c>
      <c r="D1453" t="str">
        <f>"5012160"</f>
        <v>5012160</v>
      </c>
      <c r="E1453" t="s">
        <v>55</v>
      </c>
      <c r="F1453" s="1">
        <v>72.05</v>
      </c>
      <c r="G1453" s="1">
        <v>0</v>
      </c>
      <c r="H1453" s="1">
        <v>72.05</v>
      </c>
    </row>
    <row r="1454" spans="1:8" hidden="1" x14ac:dyDescent="0.3">
      <c r="A1454">
        <v>14000</v>
      </c>
      <c r="B1454" t="str">
        <f t="shared" si="87"/>
        <v>10000</v>
      </c>
      <c r="C1454" t="str">
        <f t="shared" si="88"/>
        <v>0000118266</v>
      </c>
      <c r="D1454" t="str">
        <f>"5012780"</f>
        <v>5012780</v>
      </c>
      <c r="E1454" t="s">
        <v>72</v>
      </c>
      <c r="F1454" s="1">
        <v>592.62</v>
      </c>
      <c r="G1454" s="1">
        <v>0</v>
      </c>
      <c r="H1454" s="1">
        <v>592.62</v>
      </c>
    </row>
    <row r="1455" spans="1:8" hidden="1" x14ac:dyDescent="0.3">
      <c r="A1455">
        <v>14000</v>
      </c>
      <c r="B1455" t="str">
        <f t="shared" si="87"/>
        <v>10000</v>
      </c>
      <c r="C1455" t="str">
        <f t="shared" si="88"/>
        <v>0000118266</v>
      </c>
      <c r="D1455" t="str">
        <f>"5014810"</f>
        <v>5014810</v>
      </c>
      <c r="E1455" t="s">
        <v>146</v>
      </c>
      <c r="F1455" s="1">
        <v>1497.92</v>
      </c>
      <c r="G1455" s="1">
        <v>0</v>
      </c>
      <c r="H1455" s="1">
        <v>1497.92</v>
      </c>
    </row>
    <row r="1456" spans="1:8" hidden="1" x14ac:dyDescent="0.3">
      <c r="A1456">
        <v>14000</v>
      </c>
      <c r="B1456" t="str">
        <f t="shared" si="87"/>
        <v>10000</v>
      </c>
      <c r="C1456" t="str">
        <f t="shared" si="88"/>
        <v>0000118266</v>
      </c>
      <c r="D1456" t="str">
        <f>"5014820"</f>
        <v>5014820</v>
      </c>
      <c r="E1456" t="s">
        <v>147</v>
      </c>
      <c r="F1456" s="1">
        <v>8049.08</v>
      </c>
      <c r="G1456" s="1">
        <v>0</v>
      </c>
      <c r="H1456" s="1">
        <v>8049.08</v>
      </c>
    </row>
    <row r="1457" spans="1:8" hidden="1" x14ac:dyDescent="0.3">
      <c r="A1457">
        <v>14000</v>
      </c>
      <c r="B1457" t="str">
        <f t="shared" si="87"/>
        <v>10000</v>
      </c>
      <c r="C1457" t="str">
        <f>"0000118417"</f>
        <v>0000118417</v>
      </c>
      <c r="D1457" t="str">
        <f>"101010"</f>
        <v>101010</v>
      </c>
      <c r="E1457" t="s">
        <v>27</v>
      </c>
      <c r="F1457" s="1">
        <v>0</v>
      </c>
      <c r="G1457" s="1">
        <v>1000</v>
      </c>
      <c r="H1457" s="1">
        <v>1000</v>
      </c>
    </row>
    <row r="1458" spans="1:8" hidden="1" x14ac:dyDescent="0.3">
      <c r="A1458">
        <v>14000</v>
      </c>
      <c r="B1458" t="str">
        <f t="shared" si="87"/>
        <v>10000</v>
      </c>
      <c r="C1458" t="str">
        <f>"0000118417"</f>
        <v>0000118417</v>
      </c>
      <c r="D1458" t="str">
        <f>"205025"</f>
        <v>205025</v>
      </c>
      <c r="E1458" t="s">
        <v>29</v>
      </c>
      <c r="F1458" s="1">
        <v>0</v>
      </c>
      <c r="G1458" s="1">
        <v>-1000</v>
      </c>
      <c r="H1458" s="1">
        <v>-1000</v>
      </c>
    </row>
    <row r="1459" spans="1:8" hidden="1" x14ac:dyDescent="0.3">
      <c r="A1459">
        <v>14000</v>
      </c>
      <c r="B1459" t="str">
        <f t="shared" si="87"/>
        <v>10000</v>
      </c>
      <c r="C1459" t="str">
        <f>"0000118417"</f>
        <v>0000118417</v>
      </c>
      <c r="D1459" t="str">
        <f>"4093643"</f>
        <v>4093643</v>
      </c>
      <c r="E1459" t="s">
        <v>171</v>
      </c>
      <c r="F1459" s="1">
        <v>0</v>
      </c>
      <c r="G1459" s="1">
        <v>-1000</v>
      </c>
      <c r="H1459" s="1">
        <v>-1000</v>
      </c>
    </row>
    <row r="1460" spans="1:8" hidden="1" x14ac:dyDescent="0.3">
      <c r="A1460">
        <v>14000</v>
      </c>
      <c r="B1460" t="str">
        <f t="shared" si="87"/>
        <v>10000</v>
      </c>
      <c r="C1460" t="str">
        <f>"0000118417"</f>
        <v>0000118417</v>
      </c>
      <c r="D1460" t="str">
        <f>"5012440"</f>
        <v>5012440</v>
      </c>
      <c r="E1460" t="s">
        <v>62</v>
      </c>
      <c r="F1460" s="1">
        <v>0</v>
      </c>
      <c r="G1460" s="1">
        <v>1000</v>
      </c>
      <c r="H1460" s="1">
        <v>1000</v>
      </c>
    </row>
    <row r="1461" spans="1:8" hidden="1" x14ac:dyDescent="0.3">
      <c r="A1461">
        <v>14000</v>
      </c>
      <c r="B1461" t="str">
        <f t="shared" si="87"/>
        <v>10000</v>
      </c>
      <c r="C1461" t="str">
        <f t="shared" ref="C1461:C1466" si="89">"0000118418"</f>
        <v>0000118418</v>
      </c>
      <c r="D1461" t="str">
        <f>"101010"</f>
        <v>101010</v>
      </c>
      <c r="E1461" t="s">
        <v>27</v>
      </c>
      <c r="F1461" s="1">
        <v>0</v>
      </c>
      <c r="G1461" s="1">
        <v>0</v>
      </c>
      <c r="H1461" s="1">
        <v>0</v>
      </c>
    </row>
    <row r="1462" spans="1:8" hidden="1" x14ac:dyDescent="0.3">
      <c r="A1462">
        <v>14000</v>
      </c>
      <c r="B1462" t="str">
        <f t="shared" si="87"/>
        <v>10000</v>
      </c>
      <c r="C1462" t="str">
        <f t="shared" si="89"/>
        <v>0000118418</v>
      </c>
      <c r="D1462" t="str">
        <f>"205025"</f>
        <v>205025</v>
      </c>
      <c r="E1462" t="s">
        <v>29</v>
      </c>
      <c r="F1462" s="1">
        <v>0</v>
      </c>
      <c r="G1462" s="1">
        <v>0</v>
      </c>
      <c r="H1462" s="1">
        <v>0</v>
      </c>
    </row>
    <row r="1463" spans="1:8" hidden="1" x14ac:dyDescent="0.3">
      <c r="A1463">
        <v>14000</v>
      </c>
      <c r="B1463" t="str">
        <f t="shared" si="87"/>
        <v>10000</v>
      </c>
      <c r="C1463" t="str">
        <f t="shared" si="89"/>
        <v>0000118418</v>
      </c>
      <c r="D1463" t="str">
        <f>"4016588"</f>
        <v>4016588</v>
      </c>
      <c r="E1463" t="s">
        <v>160</v>
      </c>
      <c r="F1463" s="1">
        <v>-442432.2</v>
      </c>
      <c r="G1463" s="1">
        <v>-38580.5</v>
      </c>
      <c r="H1463" s="1">
        <v>-481012.7</v>
      </c>
    </row>
    <row r="1464" spans="1:8" hidden="1" x14ac:dyDescent="0.3">
      <c r="A1464">
        <v>14000</v>
      </c>
      <c r="B1464" t="str">
        <f t="shared" si="87"/>
        <v>10000</v>
      </c>
      <c r="C1464" t="str">
        <f t="shared" si="89"/>
        <v>0000118418</v>
      </c>
      <c r="D1464" t="str">
        <f>"5014510"</f>
        <v>5014510</v>
      </c>
      <c r="E1464" t="s">
        <v>88</v>
      </c>
      <c r="F1464" s="1">
        <v>243771.82</v>
      </c>
      <c r="G1464" s="1">
        <v>17682.75</v>
      </c>
      <c r="H1464" s="1">
        <v>261454.57</v>
      </c>
    </row>
    <row r="1465" spans="1:8" hidden="1" x14ac:dyDescent="0.3">
      <c r="A1465">
        <v>14000</v>
      </c>
      <c r="B1465" t="str">
        <f t="shared" si="87"/>
        <v>10000</v>
      </c>
      <c r="C1465" t="str">
        <f t="shared" si="89"/>
        <v>0000118418</v>
      </c>
      <c r="D1465" t="str">
        <f>"5014520"</f>
        <v>5014520</v>
      </c>
      <c r="E1465" t="s">
        <v>111</v>
      </c>
      <c r="F1465" s="1">
        <v>166901.32999999999</v>
      </c>
      <c r="G1465" s="1">
        <v>20897.75</v>
      </c>
      <c r="H1465" s="1">
        <v>187799.08</v>
      </c>
    </row>
    <row r="1466" spans="1:8" hidden="1" x14ac:dyDescent="0.3">
      <c r="A1466">
        <v>14000</v>
      </c>
      <c r="B1466" t="str">
        <f t="shared" si="87"/>
        <v>10000</v>
      </c>
      <c r="C1466" t="str">
        <f t="shared" si="89"/>
        <v>0000118418</v>
      </c>
      <c r="D1466" t="str">
        <f>"609660"</f>
        <v>609660</v>
      </c>
      <c r="E1466" t="s">
        <v>142</v>
      </c>
      <c r="F1466" s="1">
        <v>31759.05</v>
      </c>
      <c r="G1466" s="1">
        <v>0</v>
      </c>
      <c r="H1466" s="1">
        <v>31759.05</v>
      </c>
    </row>
    <row r="1467" spans="1:8" hidden="1" x14ac:dyDescent="0.3">
      <c r="A1467">
        <v>14000</v>
      </c>
      <c r="B1467" t="str">
        <f t="shared" si="87"/>
        <v>10000</v>
      </c>
      <c r="C1467" t="str">
        <f>"0000118456"</f>
        <v>0000118456</v>
      </c>
      <c r="D1467" t="str">
        <f>"101010"</f>
        <v>101010</v>
      </c>
      <c r="E1467" t="s">
        <v>27</v>
      </c>
      <c r="F1467" s="1">
        <v>0</v>
      </c>
      <c r="G1467" s="1">
        <v>0</v>
      </c>
      <c r="H1467" s="1">
        <v>0</v>
      </c>
    </row>
    <row r="1468" spans="1:8" hidden="1" x14ac:dyDescent="0.3">
      <c r="A1468">
        <v>14000</v>
      </c>
      <c r="B1468" t="str">
        <f t="shared" si="87"/>
        <v>10000</v>
      </c>
      <c r="C1468" t="str">
        <f>"0000118456"</f>
        <v>0000118456</v>
      </c>
      <c r="D1468" t="str">
        <f>"205025"</f>
        <v>205025</v>
      </c>
      <c r="E1468" t="s">
        <v>29</v>
      </c>
      <c r="F1468" s="1">
        <v>0</v>
      </c>
      <c r="G1468" s="1">
        <v>0</v>
      </c>
      <c r="H1468" s="1">
        <v>0</v>
      </c>
    </row>
    <row r="1469" spans="1:8" hidden="1" x14ac:dyDescent="0.3">
      <c r="A1469">
        <v>14000</v>
      </c>
      <c r="B1469" t="str">
        <f t="shared" si="87"/>
        <v>10000</v>
      </c>
      <c r="C1469" t="str">
        <f>"0000118456"</f>
        <v>0000118456</v>
      </c>
      <c r="D1469" t="str">
        <f>"4016017"</f>
        <v>4016017</v>
      </c>
      <c r="E1469" t="s">
        <v>163</v>
      </c>
      <c r="F1469" s="1">
        <v>-9978.94</v>
      </c>
      <c r="G1469" s="1">
        <v>-14288.07</v>
      </c>
      <c r="H1469" s="1">
        <v>-24267.01</v>
      </c>
    </row>
    <row r="1470" spans="1:8" hidden="1" x14ac:dyDescent="0.3">
      <c r="A1470">
        <v>14000</v>
      </c>
      <c r="B1470" t="str">
        <f t="shared" si="87"/>
        <v>10000</v>
      </c>
      <c r="C1470" t="str">
        <f>"0000118456"</f>
        <v>0000118456</v>
      </c>
      <c r="D1470" t="str">
        <f>"5014520"</f>
        <v>5014520</v>
      </c>
      <c r="E1470" t="s">
        <v>111</v>
      </c>
      <c r="F1470" s="1">
        <v>9978.94</v>
      </c>
      <c r="G1470" s="1">
        <v>14288.07</v>
      </c>
      <c r="H1470" s="1">
        <v>24267.01</v>
      </c>
    </row>
    <row r="1471" spans="1:8" hidden="1" x14ac:dyDescent="0.3">
      <c r="A1471">
        <v>14000</v>
      </c>
      <c r="B1471" t="str">
        <f t="shared" si="87"/>
        <v>10000</v>
      </c>
      <c r="C1471" t="str">
        <f t="shared" ref="C1471:C1486" si="90">"0000118458"</f>
        <v>0000118458</v>
      </c>
      <c r="D1471" t="str">
        <f>"101010"</f>
        <v>101010</v>
      </c>
      <c r="E1471" t="s">
        <v>27</v>
      </c>
      <c r="F1471" s="1">
        <v>418540.72</v>
      </c>
      <c r="G1471" s="1">
        <v>-122265.12</v>
      </c>
      <c r="H1471" s="1">
        <v>296275.59999999998</v>
      </c>
    </row>
    <row r="1472" spans="1:8" hidden="1" x14ac:dyDescent="0.3">
      <c r="A1472">
        <v>14000</v>
      </c>
      <c r="B1472" t="str">
        <f t="shared" si="87"/>
        <v>10000</v>
      </c>
      <c r="C1472" t="str">
        <f t="shared" si="90"/>
        <v>0000118458</v>
      </c>
      <c r="D1472" t="str">
        <f>"205025"</f>
        <v>205025</v>
      </c>
      <c r="E1472" t="s">
        <v>29</v>
      </c>
      <c r="F1472" s="1">
        <v>0</v>
      </c>
      <c r="G1472" s="1">
        <v>-219804</v>
      </c>
      <c r="H1472" s="1">
        <v>-219804</v>
      </c>
    </row>
    <row r="1473" spans="1:8" hidden="1" x14ac:dyDescent="0.3">
      <c r="A1473">
        <v>14000</v>
      </c>
      <c r="B1473" t="str">
        <f t="shared" si="87"/>
        <v>10000</v>
      </c>
      <c r="C1473" t="str">
        <f t="shared" si="90"/>
        <v>0000118458</v>
      </c>
      <c r="D1473" t="str">
        <f>"255470"</f>
        <v>255470</v>
      </c>
      <c r="E1473" t="s">
        <v>119</v>
      </c>
      <c r="F1473" s="1">
        <v>0</v>
      </c>
      <c r="G1473" s="1">
        <v>0</v>
      </c>
      <c r="H1473" s="1">
        <v>0</v>
      </c>
    </row>
    <row r="1474" spans="1:8" hidden="1" x14ac:dyDescent="0.3">
      <c r="A1474">
        <v>14000</v>
      </c>
      <c r="B1474" t="str">
        <f t="shared" si="87"/>
        <v>10000</v>
      </c>
      <c r="C1474" t="str">
        <f t="shared" si="90"/>
        <v>0000118458</v>
      </c>
      <c r="D1474" t="str">
        <f>"5011110"</f>
        <v>5011110</v>
      </c>
      <c r="E1474" t="s">
        <v>35</v>
      </c>
      <c r="F1474" s="1">
        <v>2073.98</v>
      </c>
      <c r="G1474" s="1">
        <v>280.81</v>
      </c>
      <c r="H1474" s="1">
        <v>2354.79</v>
      </c>
    </row>
    <row r="1475" spans="1:8" hidden="1" x14ac:dyDescent="0.3">
      <c r="A1475">
        <v>14000</v>
      </c>
      <c r="B1475" t="str">
        <f t="shared" ref="B1475:B1538" si="91">"10000"</f>
        <v>10000</v>
      </c>
      <c r="C1475" t="str">
        <f t="shared" si="90"/>
        <v>0000118458</v>
      </c>
      <c r="D1475" t="str">
        <f>"5011120"</f>
        <v>5011120</v>
      </c>
      <c r="E1475" t="s">
        <v>36</v>
      </c>
      <c r="F1475" s="1">
        <v>1109.1600000000001</v>
      </c>
      <c r="G1475" s="1">
        <v>118.32</v>
      </c>
      <c r="H1475" s="1">
        <v>1227.48</v>
      </c>
    </row>
    <row r="1476" spans="1:8" hidden="1" x14ac:dyDescent="0.3">
      <c r="A1476">
        <v>14000</v>
      </c>
      <c r="B1476" t="str">
        <f t="shared" si="91"/>
        <v>10000</v>
      </c>
      <c r="C1476" t="str">
        <f t="shared" si="90"/>
        <v>0000118458</v>
      </c>
      <c r="D1476" t="str">
        <f>"5011140"</f>
        <v>5011140</v>
      </c>
      <c r="E1476" t="s">
        <v>37</v>
      </c>
      <c r="F1476" s="1">
        <v>192.22</v>
      </c>
      <c r="G1476" s="1">
        <v>26.03</v>
      </c>
      <c r="H1476" s="1">
        <v>218.25</v>
      </c>
    </row>
    <row r="1477" spans="1:8" hidden="1" x14ac:dyDescent="0.3">
      <c r="A1477">
        <v>14000</v>
      </c>
      <c r="B1477" t="str">
        <f t="shared" si="91"/>
        <v>10000</v>
      </c>
      <c r="C1477" t="str">
        <f t="shared" si="90"/>
        <v>0000118458</v>
      </c>
      <c r="D1477" t="str">
        <f>"5011150"</f>
        <v>5011150</v>
      </c>
      <c r="E1477" t="s">
        <v>38</v>
      </c>
      <c r="F1477" s="1">
        <v>1474.57</v>
      </c>
      <c r="G1477" s="1">
        <v>216.4</v>
      </c>
      <c r="H1477" s="1">
        <v>1690.97</v>
      </c>
    </row>
    <row r="1478" spans="1:8" hidden="1" x14ac:dyDescent="0.3">
      <c r="A1478">
        <v>14000</v>
      </c>
      <c r="B1478" t="str">
        <f t="shared" si="91"/>
        <v>10000</v>
      </c>
      <c r="C1478" t="str">
        <f t="shared" si="90"/>
        <v>0000118458</v>
      </c>
      <c r="D1478" t="str">
        <f>"5011160"</f>
        <v>5011160</v>
      </c>
      <c r="E1478" t="s">
        <v>39</v>
      </c>
      <c r="F1478" s="1">
        <v>160.6</v>
      </c>
      <c r="G1478" s="1">
        <v>21.74</v>
      </c>
      <c r="H1478" s="1">
        <v>182.34</v>
      </c>
    </row>
    <row r="1479" spans="1:8" hidden="1" x14ac:dyDescent="0.3">
      <c r="A1479">
        <v>14000</v>
      </c>
      <c r="B1479" t="str">
        <f t="shared" si="91"/>
        <v>10000</v>
      </c>
      <c r="C1479" t="str">
        <f t="shared" si="90"/>
        <v>0000118458</v>
      </c>
      <c r="D1479" t="str">
        <f>"5011170"</f>
        <v>5011170</v>
      </c>
      <c r="E1479" t="s">
        <v>40</v>
      </c>
      <c r="F1479" s="1">
        <v>87.48</v>
      </c>
      <c r="G1479" s="1">
        <v>11.85</v>
      </c>
      <c r="H1479" s="1">
        <v>99.33</v>
      </c>
    </row>
    <row r="1480" spans="1:8" hidden="1" x14ac:dyDescent="0.3">
      <c r="A1480">
        <v>14000</v>
      </c>
      <c r="B1480" t="str">
        <f t="shared" si="91"/>
        <v>10000</v>
      </c>
      <c r="C1480" t="str">
        <f t="shared" si="90"/>
        <v>0000118458</v>
      </c>
      <c r="D1480" t="str">
        <f>"5011230"</f>
        <v>5011230</v>
      </c>
      <c r="E1480" t="s">
        <v>43</v>
      </c>
      <c r="F1480" s="1">
        <v>14342.77</v>
      </c>
      <c r="G1480" s="1">
        <v>1941.97</v>
      </c>
      <c r="H1480" s="1">
        <v>16284.74</v>
      </c>
    </row>
    <row r="1481" spans="1:8" hidden="1" x14ac:dyDescent="0.3">
      <c r="A1481">
        <v>14000</v>
      </c>
      <c r="B1481" t="str">
        <f t="shared" si="91"/>
        <v>10000</v>
      </c>
      <c r="C1481" t="str">
        <f t="shared" si="90"/>
        <v>0000118458</v>
      </c>
      <c r="D1481" t="str">
        <f>"5011310"</f>
        <v>5011310</v>
      </c>
      <c r="E1481" t="s">
        <v>45</v>
      </c>
      <c r="F1481" s="1">
        <v>370</v>
      </c>
      <c r="G1481" s="1">
        <v>-370</v>
      </c>
      <c r="H1481" s="1">
        <v>0</v>
      </c>
    </row>
    <row r="1482" spans="1:8" hidden="1" x14ac:dyDescent="0.3">
      <c r="A1482">
        <v>14000</v>
      </c>
      <c r="B1482" t="str">
        <f t="shared" si="91"/>
        <v>10000</v>
      </c>
      <c r="C1482" t="str">
        <f t="shared" si="90"/>
        <v>0000118458</v>
      </c>
      <c r="D1482" t="str">
        <f>"5011380"</f>
        <v>5011380</v>
      </c>
      <c r="E1482" t="s">
        <v>46</v>
      </c>
      <c r="F1482" s="1">
        <v>0</v>
      </c>
      <c r="G1482" s="1">
        <v>0</v>
      </c>
      <c r="H1482" s="1">
        <v>0</v>
      </c>
    </row>
    <row r="1483" spans="1:8" hidden="1" x14ac:dyDescent="0.3">
      <c r="A1483">
        <v>14000</v>
      </c>
      <c r="B1483" t="str">
        <f t="shared" si="91"/>
        <v>10000</v>
      </c>
      <c r="C1483" t="str">
        <f t="shared" si="90"/>
        <v>0000118458</v>
      </c>
      <c r="D1483" t="str">
        <f>"5011660"</f>
        <v>5011660</v>
      </c>
      <c r="E1483" t="s">
        <v>50</v>
      </c>
      <c r="F1483" s="1">
        <v>0</v>
      </c>
      <c r="G1483" s="1">
        <v>0</v>
      </c>
      <c r="H1483" s="1">
        <v>0</v>
      </c>
    </row>
    <row r="1484" spans="1:8" hidden="1" x14ac:dyDescent="0.3">
      <c r="A1484">
        <v>14000</v>
      </c>
      <c r="B1484" t="str">
        <f t="shared" si="91"/>
        <v>10000</v>
      </c>
      <c r="C1484" t="str">
        <f t="shared" si="90"/>
        <v>0000118458</v>
      </c>
      <c r="D1484" t="str">
        <f>"5012170"</f>
        <v>5012170</v>
      </c>
      <c r="E1484" t="s">
        <v>56</v>
      </c>
      <c r="F1484" s="1">
        <v>0</v>
      </c>
      <c r="G1484" s="1">
        <v>0</v>
      </c>
      <c r="H1484" s="1">
        <v>0</v>
      </c>
    </row>
    <row r="1485" spans="1:8" hidden="1" x14ac:dyDescent="0.3">
      <c r="A1485">
        <v>14000</v>
      </c>
      <c r="B1485" t="str">
        <f t="shared" si="91"/>
        <v>10000</v>
      </c>
      <c r="C1485" t="str">
        <f t="shared" si="90"/>
        <v>0000118458</v>
      </c>
      <c r="D1485" t="str">
        <f>"5012730"</f>
        <v>5012730</v>
      </c>
      <c r="E1485" t="s">
        <v>68</v>
      </c>
      <c r="F1485" s="1">
        <v>361419</v>
      </c>
      <c r="G1485" s="1">
        <v>339822</v>
      </c>
      <c r="H1485" s="1">
        <v>701241</v>
      </c>
    </row>
    <row r="1486" spans="1:8" hidden="1" x14ac:dyDescent="0.3">
      <c r="A1486">
        <v>14000</v>
      </c>
      <c r="B1486" t="str">
        <f t="shared" si="91"/>
        <v>10000</v>
      </c>
      <c r="C1486" t="str">
        <f t="shared" si="90"/>
        <v>0000118458</v>
      </c>
      <c r="D1486" t="str">
        <f>"609650"</f>
        <v>609650</v>
      </c>
      <c r="E1486" t="s">
        <v>161</v>
      </c>
      <c r="F1486" s="1">
        <v>-799770.5</v>
      </c>
      <c r="G1486" s="1">
        <v>0</v>
      </c>
      <c r="H1486" s="1">
        <v>-799770.5</v>
      </c>
    </row>
    <row r="1487" spans="1:8" hidden="1" x14ac:dyDescent="0.3">
      <c r="A1487">
        <v>14000</v>
      </c>
      <c r="B1487" t="str">
        <f t="shared" si="91"/>
        <v>10000</v>
      </c>
      <c r="C1487" t="str">
        <f>"0000118503"</f>
        <v>0000118503</v>
      </c>
      <c r="D1487" t="str">
        <f>"101010"</f>
        <v>101010</v>
      </c>
      <c r="E1487" t="s">
        <v>27</v>
      </c>
      <c r="F1487" s="1">
        <v>321259.5</v>
      </c>
      <c r="G1487" s="1">
        <v>-50308</v>
      </c>
      <c r="H1487" s="1">
        <v>270951.5</v>
      </c>
    </row>
    <row r="1488" spans="1:8" hidden="1" x14ac:dyDescent="0.3">
      <c r="A1488">
        <v>14000</v>
      </c>
      <c r="B1488" t="str">
        <f t="shared" si="91"/>
        <v>10000</v>
      </c>
      <c r="C1488" t="str">
        <f>"0000118503"</f>
        <v>0000118503</v>
      </c>
      <c r="D1488" t="str">
        <f>"205025"</f>
        <v>205025</v>
      </c>
      <c r="E1488" t="s">
        <v>29</v>
      </c>
      <c r="F1488" s="1">
        <v>0</v>
      </c>
      <c r="G1488" s="1">
        <v>-36150</v>
      </c>
      <c r="H1488" s="1">
        <v>-36150</v>
      </c>
    </row>
    <row r="1489" spans="1:8" hidden="1" x14ac:dyDescent="0.3">
      <c r="A1489">
        <v>14000</v>
      </c>
      <c r="B1489" t="str">
        <f t="shared" si="91"/>
        <v>10000</v>
      </c>
      <c r="C1489" t="str">
        <f>"0000118503"</f>
        <v>0000118503</v>
      </c>
      <c r="D1489" t="str">
        <f>"255470"</f>
        <v>255470</v>
      </c>
      <c r="E1489" t="s">
        <v>119</v>
      </c>
      <c r="F1489" s="1">
        <v>0</v>
      </c>
      <c r="G1489" s="1">
        <v>0</v>
      </c>
      <c r="H1489" s="1">
        <v>0</v>
      </c>
    </row>
    <row r="1490" spans="1:8" hidden="1" x14ac:dyDescent="0.3">
      <c r="A1490">
        <v>14000</v>
      </c>
      <c r="B1490" t="str">
        <f t="shared" si="91"/>
        <v>10000</v>
      </c>
      <c r="C1490" t="str">
        <f>"0000118503"</f>
        <v>0000118503</v>
      </c>
      <c r="D1490" t="str">
        <f>"5012730"</f>
        <v>5012730</v>
      </c>
      <c r="E1490" t="s">
        <v>68</v>
      </c>
      <c r="F1490" s="1">
        <v>639542</v>
      </c>
      <c r="G1490" s="1">
        <v>86458</v>
      </c>
      <c r="H1490" s="1">
        <v>726000</v>
      </c>
    </row>
    <row r="1491" spans="1:8" hidden="1" x14ac:dyDescent="0.3">
      <c r="A1491">
        <v>14000</v>
      </c>
      <c r="B1491" t="str">
        <f t="shared" si="91"/>
        <v>10000</v>
      </c>
      <c r="C1491" t="str">
        <f>"0000118503"</f>
        <v>0000118503</v>
      </c>
      <c r="D1491" t="str">
        <f>"609650"</f>
        <v>609650</v>
      </c>
      <c r="E1491" t="s">
        <v>161</v>
      </c>
      <c r="F1491" s="1">
        <v>-960801.5</v>
      </c>
      <c r="G1491" s="1">
        <v>0</v>
      </c>
      <c r="H1491" s="1">
        <v>-960801.5</v>
      </c>
    </row>
    <row r="1492" spans="1:8" hidden="1" x14ac:dyDescent="0.3">
      <c r="A1492">
        <v>14000</v>
      </c>
      <c r="B1492" t="str">
        <f t="shared" si="91"/>
        <v>10000</v>
      </c>
      <c r="C1492" t="str">
        <f t="shared" ref="C1492:C1505" si="92">"0000118507"</f>
        <v>0000118507</v>
      </c>
      <c r="D1492" t="str">
        <f>"101010"</f>
        <v>101010</v>
      </c>
      <c r="E1492" t="s">
        <v>27</v>
      </c>
      <c r="F1492" s="1">
        <v>-4892.74</v>
      </c>
      <c r="G1492" s="1">
        <v>5430.99</v>
      </c>
      <c r="H1492" s="1">
        <v>538.25</v>
      </c>
    </row>
    <row r="1493" spans="1:8" hidden="1" x14ac:dyDescent="0.3">
      <c r="A1493">
        <v>14000</v>
      </c>
      <c r="B1493" t="str">
        <f t="shared" si="91"/>
        <v>10000</v>
      </c>
      <c r="C1493" t="str">
        <f t="shared" si="92"/>
        <v>0000118507</v>
      </c>
      <c r="D1493" t="str">
        <f>"4016320"</f>
        <v>4016320</v>
      </c>
      <c r="E1493" t="s">
        <v>172</v>
      </c>
      <c r="F1493" s="1">
        <v>-15739.42</v>
      </c>
      <c r="G1493" s="1">
        <v>-8882.1</v>
      </c>
      <c r="H1493" s="1">
        <v>-24621.52</v>
      </c>
    </row>
    <row r="1494" spans="1:8" hidden="1" x14ac:dyDescent="0.3">
      <c r="A1494">
        <v>14000</v>
      </c>
      <c r="B1494" t="str">
        <f t="shared" si="91"/>
        <v>10000</v>
      </c>
      <c r="C1494" t="str">
        <f t="shared" si="92"/>
        <v>0000118507</v>
      </c>
      <c r="D1494" t="str">
        <f>"5011110"</f>
        <v>5011110</v>
      </c>
      <c r="E1494" t="s">
        <v>35</v>
      </c>
      <c r="F1494" s="1">
        <v>1570.32</v>
      </c>
      <c r="G1494" s="1">
        <v>392.58</v>
      </c>
      <c r="H1494" s="1">
        <v>1962.9</v>
      </c>
    </row>
    <row r="1495" spans="1:8" hidden="1" x14ac:dyDescent="0.3">
      <c r="A1495">
        <v>14000</v>
      </c>
      <c r="B1495" t="str">
        <f t="shared" si="91"/>
        <v>10000</v>
      </c>
      <c r="C1495" t="str">
        <f t="shared" si="92"/>
        <v>0000118507</v>
      </c>
      <c r="D1495" t="str">
        <f>"5011120"</f>
        <v>5011120</v>
      </c>
      <c r="E1495" t="s">
        <v>36</v>
      </c>
      <c r="F1495" s="1">
        <v>1152.51</v>
      </c>
      <c r="G1495" s="1">
        <v>184.65</v>
      </c>
      <c r="H1495" s="1">
        <v>1337.16</v>
      </c>
    </row>
    <row r="1496" spans="1:8" hidden="1" x14ac:dyDescent="0.3">
      <c r="A1496">
        <v>14000</v>
      </c>
      <c r="B1496" t="str">
        <f t="shared" si="91"/>
        <v>10000</v>
      </c>
      <c r="C1496" t="str">
        <f t="shared" si="92"/>
        <v>0000118507</v>
      </c>
      <c r="D1496" t="str">
        <f>"5011140"</f>
        <v>5011140</v>
      </c>
      <c r="E1496" t="s">
        <v>37</v>
      </c>
      <c r="F1496" s="1">
        <v>156.32</v>
      </c>
      <c r="G1496" s="1">
        <v>39.08</v>
      </c>
      <c r="H1496" s="1">
        <v>195.4</v>
      </c>
    </row>
    <row r="1497" spans="1:8" hidden="1" x14ac:dyDescent="0.3">
      <c r="A1497">
        <v>14000</v>
      </c>
      <c r="B1497" t="str">
        <f t="shared" si="91"/>
        <v>10000</v>
      </c>
      <c r="C1497" t="str">
        <f t="shared" si="92"/>
        <v>0000118507</v>
      </c>
      <c r="D1497" t="str">
        <f>"5011150"</f>
        <v>5011150</v>
      </c>
      <c r="E1497" t="s">
        <v>38</v>
      </c>
      <c r="F1497" s="1">
        <v>1354</v>
      </c>
      <c r="G1497" s="1">
        <v>338.5</v>
      </c>
      <c r="H1497" s="1">
        <v>1692.5</v>
      </c>
    </row>
    <row r="1498" spans="1:8" hidden="1" x14ac:dyDescent="0.3">
      <c r="A1498">
        <v>14000</v>
      </c>
      <c r="B1498" t="str">
        <f t="shared" si="91"/>
        <v>10000</v>
      </c>
      <c r="C1498" t="str">
        <f t="shared" si="92"/>
        <v>0000118507</v>
      </c>
      <c r="D1498" t="str">
        <f>"5011160"</f>
        <v>5011160</v>
      </c>
      <c r="E1498" t="s">
        <v>39</v>
      </c>
      <c r="F1498" s="1">
        <v>130.68</v>
      </c>
      <c r="G1498" s="1">
        <v>32.67</v>
      </c>
      <c r="H1498" s="1">
        <v>163.35</v>
      </c>
    </row>
    <row r="1499" spans="1:8" hidden="1" x14ac:dyDescent="0.3">
      <c r="A1499">
        <v>14000</v>
      </c>
      <c r="B1499" t="str">
        <f t="shared" si="91"/>
        <v>10000</v>
      </c>
      <c r="C1499" t="str">
        <f t="shared" si="92"/>
        <v>0000118507</v>
      </c>
      <c r="D1499" t="str">
        <f>"5011170"</f>
        <v>5011170</v>
      </c>
      <c r="E1499" t="s">
        <v>40</v>
      </c>
      <c r="F1499" s="1">
        <v>71.16</v>
      </c>
      <c r="G1499" s="1">
        <v>17.79</v>
      </c>
      <c r="H1499" s="1">
        <v>88.95</v>
      </c>
    </row>
    <row r="1500" spans="1:8" hidden="1" x14ac:dyDescent="0.3">
      <c r="A1500">
        <v>14000</v>
      </c>
      <c r="B1500" t="str">
        <f t="shared" si="91"/>
        <v>10000</v>
      </c>
      <c r="C1500" t="str">
        <f t="shared" si="92"/>
        <v>0000118507</v>
      </c>
      <c r="D1500" t="str">
        <f>"5011230"</f>
        <v>5011230</v>
      </c>
      <c r="E1500" t="s">
        <v>43</v>
      </c>
      <c r="F1500" s="1">
        <v>14583.35</v>
      </c>
      <c r="G1500" s="1">
        <v>2916.67</v>
      </c>
      <c r="H1500" s="1">
        <v>17500.02</v>
      </c>
    </row>
    <row r="1501" spans="1:8" hidden="1" x14ac:dyDescent="0.3">
      <c r="A1501">
        <v>14000</v>
      </c>
      <c r="B1501" t="str">
        <f t="shared" si="91"/>
        <v>10000</v>
      </c>
      <c r="C1501" t="str">
        <f t="shared" si="92"/>
        <v>0000118507</v>
      </c>
      <c r="D1501" t="str">
        <f>"5011310"</f>
        <v>5011310</v>
      </c>
      <c r="E1501" t="s">
        <v>45</v>
      </c>
      <c r="F1501" s="1">
        <v>500</v>
      </c>
      <c r="G1501" s="1">
        <v>-500</v>
      </c>
      <c r="H1501" s="1">
        <v>0</v>
      </c>
    </row>
    <row r="1502" spans="1:8" hidden="1" x14ac:dyDescent="0.3">
      <c r="A1502">
        <v>14000</v>
      </c>
      <c r="B1502" t="str">
        <f t="shared" si="91"/>
        <v>10000</v>
      </c>
      <c r="C1502" t="str">
        <f t="shared" si="92"/>
        <v>0000118507</v>
      </c>
      <c r="D1502" t="str">
        <f>"5011660"</f>
        <v>5011660</v>
      </c>
      <c r="E1502" t="s">
        <v>50</v>
      </c>
      <c r="F1502" s="1">
        <v>116.68</v>
      </c>
      <c r="G1502" s="1">
        <v>29.17</v>
      </c>
      <c r="H1502" s="1">
        <v>145.85</v>
      </c>
    </row>
    <row r="1503" spans="1:8" hidden="1" x14ac:dyDescent="0.3">
      <c r="A1503">
        <v>14000</v>
      </c>
      <c r="B1503" t="str">
        <f t="shared" si="91"/>
        <v>10000</v>
      </c>
      <c r="C1503" t="str">
        <f t="shared" si="92"/>
        <v>0000118507</v>
      </c>
      <c r="D1503" t="str">
        <f>"5012160"</f>
        <v>5012160</v>
      </c>
      <c r="E1503" t="s">
        <v>55</v>
      </c>
      <c r="F1503" s="1">
        <v>95.95</v>
      </c>
      <c r="G1503" s="1">
        <v>0</v>
      </c>
      <c r="H1503" s="1">
        <v>95.95</v>
      </c>
    </row>
    <row r="1504" spans="1:8" hidden="1" x14ac:dyDescent="0.3">
      <c r="A1504">
        <v>14000</v>
      </c>
      <c r="B1504" t="str">
        <f t="shared" si="91"/>
        <v>10000</v>
      </c>
      <c r="C1504" t="str">
        <f t="shared" si="92"/>
        <v>0000118507</v>
      </c>
      <c r="D1504" t="str">
        <f>"5012780"</f>
        <v>5012780</v>
      </c>
      <c r="E1504" t="s">
        <v>72</v>
      </c>
      <c r="F1504" s="1">
        <v>843.17</v>
      </c>
      <c r="G1504" s="1">
        <v>0</v>
      </c>
      <c r="H1504" s="1">
        <v>843.17</v>
      </c>
    </row>
    <row r="1505" spans="1:8" hidden="1" x14ac:dyDescent="0.3">
      <c r="A1505">
        <v>14000</v>
      </c>
      <c r="B1505" t="str">
        <f t="shared" si="91"/>
        <v>10000</v>
      </c>
      <c r="C1505" t="str">
        <f t="shared" si="92"/>
        <v>0000118507</v>
      </c>
      <c r="D1505" t="str">
        <f>"5015410"</f>
        <v>5015410</v>
      </c>
      <c r="E1505" t="s">
        <v>93</v>
      </c>
      <c r="F1505" s="1">
        <v>58.02</v>
      </c>
      <c r="G1505" s="1">
        <v>0</v>
      </c>
      <c r="H1505" s="1">
        <v>58.02</v>
      </c>
    </row>
    <row r="1506" spans="1:8" hidden="1" x14ac:dyDescent="0.3">
      <c r="A1506">
        <v>14000</v>
      </c>
      <c r="B1506" t="str">
        <f t="shared" si="91"/>
        <v>10000</v>
      </c>
      <c r="C1506" t="str">
        <f>"CJS41000"</f>
        <v>CJS41000</v>
      </c>
      <c r="D1506" t="str">
        <f t="shared" ref="D1506:D1514" si="93">"101010"</f>
        <v>101010</v>
      </c>
      <c r="E1506" t="s">
        <v>27</v>
      </c>
      <c r="F1506" s="1">
        <v>0</v>
      </c>
      <c r="G1506" s="1">
        <v>0</v>
      </c>
      <c r="H1506" s="1">
        <v>0</v>
      </c>
    </row>
    <row r="1507" spans="1:8" hidden="1" x14ac:dyDescent="0.3">
      <c r="A1507">
        <v>14000</v>
      </c>
      <c r="B1507" t="str">
        <f t="shared" si="91"/>
        <v>10000</v>
      </c>
      <c r="C1507" t="str">
        <f>"CJS41004"</f>
        <v>CJS41004</v>
      </c>
      <c r="D1507" t="str">
        <f t="shared" si="93"/>
        <v>101010</v>
      </c>
      <c r="E1507" t="s">
        <v>27</v>
      </c>
      <c r="F1507" s="1">
        <v>0</v>
      </c>
      <c r="G1507" s="1">
        <v>0</v>
      </c>
      <c r="H1507" s="1">
        <v>0</v>
      </c>
    </row>
    <row r="1508" spans="1:8" hidden="1" x14ac:dyDescent="0.3">
      <c r="A1508">
        <v>14000</v>
      </c>
      <c r="B1508" t="str">
        <f t="shared" si="91"/>
        <v>10000</v>
      </c>
      <c r="C1508" t="str">
        <f>"CJS46000"</f>
        <v>CJS46000</v>
      </c>
      <c r="D1508" t="str">
        <f t="shared" si="93"/>
        <v>101010</v>
      </c>
      <c r="E1508" t="s">
        <v>27</v>
      </c>
      <c r="F1508" s="1">
        <v>0</v>
      </c>
      <c r="G1508" s="1">
        <v>0</v>
      </c>
      <c r="H1508" s="1">
        <v>0</v>
      </c>
    </row>
    <row r="1509" spans="1:8" hidden="1" x14ac:dyDescent="0.3">
      <c r="A1509">
        <v>14000</v>
      </c>
      <c r="B1509" t="str">
        <f t="shared" si="91"/>
        <v>10000</v>
      </c>
      <c r="C1509" t="str">
        <f>"CJS46001"</f>
        <v>CJS46001</v>
      </c>
      <c r="D1509" t="str">
        <f t="shared" si="93"/>
        <v>101010</v>
      </c>
      <c r="E1509" t="s">
        <v>27</v>
      </c>
      <c r="F1509" s="1">
        <v>0</v>
      </c>
      <c r="G1509" s="1">
        <v>0</v>
      </c>
      <c r="H1509" s="1">
        <v>0</v>
      </c>
    </row>
    <row r="1510" spans="1:8" hidden="1" x14ac:dyDescent="0.3">
      <c r="A1510">
        <v>14000</v>
      </c>
      <c r="B1510" t="str">
        <f t="shared" si="91"/>
        <v>10000</v>
      </c>
      <c r="C1510" t="str">
        <f>"CJS46500"</f>
        <v>CJS46500</v>
      </c>
      <c r="D1510" t="str">
        <f t="shared" si="93"/>
        <v>101010</v>
      </c>
      <c r="E1510" t="s">
        <v>27</v>
      </c>
      <c r="F1510" s="1">
        <v>0</v>
      </c>
      <c r="G1510" s="1">
        <v>0</v>
      </c>
      <c r="H1510" s="1">
        <v>0</v>
      </c>
    </row>
    <row r="1511" spans="1:8" hidden="1" x14ac:dyDescent="0.3">
      <c r="A1511">
        <v>14000</v>
      </c>
      <c r="B1511" t="str">
        <f t="shared" si="91"/>
        <v>10000</v>
      </c>
      <c r="C1511" t="str">
        <f>"CJS46501"</f>
        <v>CJS46501</v>
      </c>
      <c r="D1511" t="str">
        <f t="shared" si="93"/>
        <v>101010</v>
      </c>
      <c r="E1511" t="s">
        <v>27</v>
      </c>
      <c r="F1511" s="1">
        <v>0</v>
      </c>
      <c r="G1511" s="1">
        <v>0</v>
      </c>
      <c r="H1511" s="1">
        <v>0</v>
      </c>
    </row>
    <row r="1512" spans="1:8" hidden="1" x14ac:dyDescent="0.3">
      <c r="A1512">
        <v>14000</v>
      </c>
      <c r="B1512" t="str">
        <f t="shared" si="91"/>
        <v>10000</v>
      </c>
      <c r="C1512" t="str">
        <f>"CJS46504"</f>
        <v>CJS46504</v>
      </c>
      <c r="D1512" t="str">
        <f t="shared" si="93"/>
        <v>101010</v>
      </c>
      <c r="E1512" t="s">
        <v>27</v>
      </c>
      <c r="F1512" s="1">
        <v>0</v>
      </c>
      <c r="G1512" s="1">
        <v>0</v>
      </c>
      <c r="H1512" s="1">
        <v>0</v>
      </c>
    </row>
    <row r="1513" spans="1:8" hidden="1" x14ac:dyDescent="0.3">
      <c r="A1513">
        <v>14000</v>
      </c>
      <c r="B1513" t="str">
        <f t="shared" si="91"/>
        <v>10000</v>
      </c>
      <c r="C1513" t="str">
        <f>"CJS46505"</f>
        <v>CJS46505</v>
      </c>
      <c r="D1513" t="str">
        <f t="shared" si="93"/>
        <v>101010</v>
      </c>
      <c r="E1513" t="s">
        <v>27</v>
      </c>
      <c r="F1513" s="1">
        <v>0</v>
      </c>
      <c r="G1513" s="1">
        <v>0</v>
      </c>
      <c r="H1513" s="1">
        <v>0</v>
      </c>
    </row>
    <row r="1514" spans="1:8" hidden="1" x14ac:dyDescent="0.3">
      <c r="A1514">
        <v>14000</v>
      </c>
      <c r="B1514" t="str">
        <f t="shared" si="91"/>
        <v>10000</v>
      </c>
      <c r="C1514" t="str">
        <f t="shared" ref="C1514:C1528" si="94">"CJS46800"</f>
        <v>CJS46800</v>
      </c>
      <c r="D1514" t="str">
        <f t="shared" si="93"/>
        <v>101010</v>
      </c>
      <c r="E1514" t="s">
        <v>27</v>
      </c>
      <c r="F1514" s="1">
        <v>0</v>
      </c>
      <c r="G1514" s="1">
        <v>0</v>
      </c>
      <c r="H1514" s="1">
        <v>0</v>
      </c>
    </row>
    <row r="1515" spans="1:8" hidden="1" x14ac:dyDescent="0.3">
      <c r="A1515">
        <v>14000</v>
      </c>
      <c r="B1515" t="str">
        <f t="shared" si="91"/>
        <v>10000</v>
      </c>
      <c r="C1515" t="str">
        <f t="shared" si="94"/>
        <v>CJS46800</v>
      </c>
      <c r="D1515" t="str">
        <f>"205025"</f>
        <v>205025</v>
      </c>
      <c r="E1515" t="s">
        <v>29</v>
      </c>
      <c r="F1515" s="1">
        <v>0</v>
      </c>
      <c r="G1515" s="1">
        <v>-34197</v>
      </c>
      <c r="H1515" s="1">
        <v>-34197</v>
      </c>
    </row>
    <row r="1516" spans="1:8" hidden="1" x14ac:dyDescent="0.3">
      <c r="A1516">
        <v>14000</v>
      </c>
      <c r="B1516" t="str">
        <f t="shared" si="91"/>
        <v>10000</v>
      </c>
      <c r="C1516" t="str">
        <f t="shared" si="94"/>
        <v>CJS46800</v>
      </c>
      <c r="D1516" t="str">
        <f>"308000"</f>
        <v>308000</v>
      </c>
      <c r="E1516" t="s">
        <v>120</v>
      </c>
      <c r="F1516" s="1">
        <v>12226.93</v>
      </c>
      <c r="G1516" s="1">
        <v>0</v>
      </c>
      <c r="H1516" s="1">
        <v>12226.93</v>
      </c>
    </row>
    <row r="1517" spans="1:8" hidden="1" x14ac:dyDescent="0.3">
      <c r="A1517">
        <v>14000</v>
      </c>
      <c r="B1517" t="str">
        <f t="shared" si="91"/>
        <v>10000</v>
      </c>
      <c r="C1517" t="str">
        <f t="shared" si="94"/>
        <v>CJS46800</v>
      </c>
      <c r="D1517" t="str">
        <f>"4016812"</f>
        <v>4016812</v>
      </c>
      <c r="E1517" t="s">
        <v>173</v>
      </c>
      <c r="F1517" s="1">
        <v>-35012.83</v>
      </c>
      <c r="G1517" s="1">
        <v>0</v>
      </c>
      <c r="H1517" s="1">
        <v>-35012.83</v>
      </c>
    </row>
    <row r="1518" spans="1:8" hidden="1" x14ac:dyDescent="0.3">
      <c r="A1518">
        <v>14000</v>
      </c>
      <c r="B1518" t="str">
        <f t="shared" si="91"/>
        <v>10000</v>
      </c>
      <c r="C1518" t="str">
        <f t="shared" si="94"/>
        <v>CJS46800</v>
      </c>
      <c r="D1518" t="str">
        <f>"5011110"</f>
        <v>5011110</v>
      </c>
      <c r="E1518" t="s">
        <v>35</v>
      </c>
      <c r="F1518" s="1">
        <v>333.74</v>
      </c>
      <c r="G1518" s="1">
        <v>0</v>
      </c>
      <c r="H1518" s="1">
        <v>333.74</v>
      </c>
    </row>
    <row r="1519" spans="1:8" hidden="1" x14ac:dyDescent="0.3">
      <c r="A1519">
        <v>14000</v>
      </c>
      <c r="B1519" t="str">
        <f t="shared" si="91"/>
        <v>10000</v>
      </c>
      <c r="C1519" t="str">
        <f t="shared" si="94"/>
        <v>CJS46800</v>
      </c>
      <c r="D1519" t="str">
        <f>"5011120"</f>
        <v>5011120</v>
      </c>
      <c r="E1519" t="s">
        <v>36</v>
      </c>
      <c r="F1519" s="1">
        <v>165.8</v>
      </c>
      <c r="G1519" s="1">
        <v>0</v>
      </c>
      <c r="H1519" s="1">
        <v>165.8</v>
      </c>
    </row>
    <row r="1520" spans="1:8" hidden="1" x14ac:dyDescent="0.3">
      <c r="A1520">
        <v>14000</v>
      </c>
      <c r="B1520" t="str">
        <f t="shared" si="91"/>
        <v>10000</v>
      </c>
      <c r="C1520" t="str">
        <f t="shared" si="94"/>
        <v>CJS46800</v>
      </c>
      <c r="D1520" t="str">
        <f>"5011140"</f>
        <v>5011140</v>
      </c>
      <c r="E1520" t="s">
        <v>37</v>
      </c>
      <c r="F1520" s="1">
        <v>30.93</v>
      </c>
      <c r="G1520" s="1">
        <v>0</v>
      </c>
      <c r="H1520" s="1">
        <v>30.93</v>
      </c>
    </row>
    <row r="1521" spans="1:8" hidden="1" x14ac:dyDescent="0.3">
      <c r="A1521">
        <v>14000</v>
      </c>
      <c r="B1521" t="str">
        <f t="shared" si="91"/>
        <v>10000</v>
      </c>
      <c r="C1521" t="str">
        <f t="shared" si="94"/>
        <v>CJS46800</v>
      </c>
      <c r="D1521" t="str">
        <f>"5011150"</f>
        <v>5011150</v>
      </c>
      <c r="E1521" t="s">
        <v>38</v>
      </c>
      <c r="F1521" s="1">
        <v>495.55</v>
      </c>
      <c r="G1521" s="1">
        <v>0</v>
      </c>
      <c r="H1521" s="1">
        <v>495.55</v>
      </c>
    </row>
    <row r="1522" spans="1:8" hidden="1" x14ac:dyDescent="0.3">
      <c r="A1522">
        <v>14000</v>
      </c>
      <c r="B1522" t="str">
        <f t="shared" si="91"/>
        <v>10000</v>
      </c>
      <c r="C1522" t="str">
        <f t="shared" si="94"/>
        <v>CJS46800</v>
      </c>
      <c r="D1522" t="str">
        <f>"5011160"</f>
        <v>5011160</v>
      </c>
      <c r="E1522" t="s">
        <v>39</v>
      </c>
      <c r="F1522" s="1">
        <v>25.85</v>
      </c>
      <c r="G1522" s="1">
        <v>0</v>
      </c>
      <c r="H1522" s="1">
        <v>25.85</v>
      </c>
    </row>
    <row r="1523" spans="1:8" hidden="1" x14ac:dyDescent="0.3">
      <c r="A1523">
        <v>14000</v>
      </c>
      <c r="B1523" t="str">
        <f t="shared" si="91"/>
        <v>10000</v>
      </c>
      <c r="C1523" t="str">
        <f t="shared" si="94"/>
        <v>CJS46800</v>
      </c>
      <c r="D1523" t="str">
        <f>"5011170"</f>
        <v>5011170</v>
      </c>
      <c r="E1523" t="s">
        <v>40</v>
      </c>
      <c r="F1523" s="1">
        <v>14.1</v>
      </c>
      <c r="G1523" s="1">
        <v>0</v>
      </c>
      <c r="H1523" s="1">
        <v>14.1</v>
      </c>
    </row>
    <row r="1524" spans="1:8" hidden="1" x14ac:dyDescent="0.3">
      <c r="A1524">
        <v>14000</v>
      </c>
      <c r="B1524" t="str">
        <f t="shared" si="91"/>
        <v>10000</v>
      </c>
      <c r="C1524" t="str">
        <f t="shared" si="94"/>
        <v>CJS46800</v>
      </c>
      <c r="D1524" t="str">
        <f>"5011230"</f>
        <v>5011230</v>
      </c>
      <c r="E1524" t="s">
        <v>43</v>
      </c>
      <c r="F1524" s="1">
        <v>2307.9299999999998</v>
      </c>
      <c r="G1524" s="1">
        <v>0</v>
      </c>
      <c r="H1524" s="1">
        <v>2307.9299999999998</v>
      </c>
    </row>
    <row r="1525" spans="1:8" hidden="1" x14ac:dyDescent="0.3">
      <c r="A1525">
        <v>14000</v>
      </c>
      <c r="B1525" t="str">
        <f t="shared" si="91"/>
        <v>10000</v>
      </c>
      <c r="C1525" t="str">
        <f t="shared" si="94"/>
        <v>CJS46800</v>
      </c>
      <c r="D1525" t="str">
        <f>"5011380"</f>
        <v>5011380</v>
      </c>
      <c r="E1525" t="s">
        <v>46</v>
      </c>
      <c r="F1525" s="1">
        <v>11</v>
      </c>
      <c r="G1525" s="1">
        <v>0</v>
      </c>
      <c r="H1525" s="1">
        <v>11</v>
      </c>
    </row>
    <row r="1526" spans="1:8" hidden="1" x14ac:dyDescent="0.3">
      <c r="A1526">
        <v>14000</v>
      </c>
      <c r="B1526" t="str">
        <f t="shared" si="91"/>
        <v>10000</v>
      </c>
      <c r="C1526" t="str">
        <f t="shared" si="94"/>
        <v>CJS46800</v>
      </c>
      <c r="D1526" t="str">
        <f>"5011660"</f>
        <v>5011660</v>
      </c>
      <c r="E1526" t="s">
        <v>50</v>
      </c>
      <c r="F1526" s="1">
        <v>0</v>
      </c>
      <c r="G1526" s="1">
        <v>0</v>
      </c>
      <c r="H1526" s="1">
        <v>0</v>
      </c>
    </row>
    <row r="1527" spans="1:8" hidden="1" x14ac:dyDescent="0.3">
      <c r="A1527">
        <v>14000</v>
      </c>
      <c r="B1527" t="str">
        <f t="shared" si="91"/>
        <v>10000</v>
      </c>
      <c r="C1527" t="str">
        <f t="shared" si="94"/>
        <v>CJS46800</v>
      </c>
      <c r="D1527" t="str">
        <f>"5012170"</f>
        <v>5012170</v>
      </c>
      <c r="E1527" t="s">
        <v>56</v>
      </c>
      <c r="F1527" s="1">
        <v>0</v>
      </c>
      <c r="G1527" s="1">
        <v>0</v>
      </c>
      <c r="H1527" s="1">
        <v>0</v>
      </c>
    </row>
    <row r="1528" spans="1:8" hidden="1" x14ac:dyDescent="0.3">
      <c r="A1528">
        <v>14000</v>
      </c>
      <c r="B1528" t="str">
        <f t="shared" si="91"/>
        <v>10000</v>
      </c>
      <c r="C1528" t="str">
        <f t="shared" si="94"/>
        <v>CJS46800</v>
      </c>
      <c r="D1528" t="str">
        <f>"5012730"</f>
        <v>5012730</v>
      </c>
      <c r="E1528" t="s">
        <v>68</v>
      </c>
      <c r="F1528" s="1">
        <v>19401</v>
      </c>
      <c r="G1528" s="1">
        <v>34197</v>
      </c>
      <c r="H1528" s="1">
        <v>53598</v>
      </c>
    </row>
    <row r="1529" spans="1:8" hidden="1" x14ac:dyDescent="0.3">
      <c r="A1529">
        <v>14000</v>
      </c>
      <c r="B1529" t="str">
        <f t="shared" si="91"/>
        <v>10000</v>
      </c>
      <c r="C1529" t="str">
        <f t="shared" ref="C1529:C1535" si="95">"CJS46801"</f>
        <v>CJS46801</v>
      </c>
      <c r="D1529" t="str">
        <f>"101010"</f>
        <v>101010</v>
      </c>
      <c r="E1529" t="s">
        <v>27</v>
      </c>
      <c r="F1529" s="1">
        <v>0</v>
      </c>
      <c r="G1529" s="1">
        <v>0</v>
      </c>
      <c r="H1529" s="1">
        <v>0</v>
      </c>
    </row>
    <row r="1530" spans="1:8" hidden="1" x14ac:dyDescent="0.3">
      <c r="A1530">
        <v>14000</v>
      </c>
      <c r="B1530" t="str">
        <f t="shared" si="91"/>
        <v>10000</v>
      </c>
      <c r="C1530" t="str">
        <f t="shared" si="95"/>
        <v>CJS46801</v>
      </c>
      <c r="D1530" t="str">
        <f>"205025"</f>
        <v>205025</v>
      </c>
      <c r="E1530" t="s">
        <v>29</v>
      </c>
      <c r="F1530" s="1">
        <v>0</v>
      </c>
      <c r="G1530" s="1">
        <v>0</v>
      </c>
      <c r="H1530" s="1">
        <v>0</v>
      </c>
    </row>
    <row r="1531" spans="1:8" hidden="1" x14ac:dyDescent="0.3">
      <c r="A1531">
        <v>14000</v>
      </c>
      <c r="B1531" t="str">
        <f t="shared" si="91"/>
        <v>10000</v>
      </c>
      <c r="C1531" t="str">
        <f t="shared" si="95"/>
        <v>CJS46801</v>
      </c>
      <c r="D1531" t="str">
        <f>"4016838"</f>
        <v>4016838</v>
      </c>
      <c r="E1531" t="s">
        <v>174</v>
      </c>
      <c r="F1531" s="1">
        <v>-168177.56</v>
      </c>
      <c r="G1531" s="1">
        <v>-33601.550000000003</v>
      </c>
      <c r="H1531" s="1">
        <v>-201779.11</v>
      </c>
    </row>
    <row r="1532" spans="1:8" hidden="1" x14ac:dyDescent="0.3">
      <c r="A1532">
        <v>14000</v>
      </c>
      <c r="B1532" t="str">
        <f t="shared" si="91"/>
        <v>10000</v>
      </c>
      <c r="C1532" t="str">
        <f t="shared" si="95"/>
        <v>CJS46801</v>
      </c>
      <c r="D1532" t="str">
        <f>"5012190"</f>
        <v>5012190</v>
      </c>
      <c r="E1532" t="s">
        <v>57</v>
      </c>
      <c r="F1532" s="1">
        <v>523.41999999999996</v>
      </c>
      <c r="G1532" s="1">
        <v>0</v>
      </c>
      <c r="H1532" s="1">
        <v>523.41999999999996</v>
      </c>
    </row>
    <row r="1533" spans="1:8" hidden="1" x14ac:dyDescent="0.3">
      <c r="A1533">
        <v>14000</v>
      </c>
      <c r="B1533" t="str">
        <f t="shared" si="91"/>
        <v>10000</v>
      </c>
      <c r="C1533" t="str">
        <f t="shared" si="95"/>
        <v>CJS46801</v>
      </c>
      <c r="D1533" t="str">
        <f>"5012240"</f>
        <v>5012240</v>
      </c>
      <c r="E1533" t="s">
        <v>60</v>
      </c>
      <c r="F1533" s="1">
        <v>4400</v>
      </c>
      <c r="G1533" s="1">
        <v>0</v>
      </c>
      <c r="H1533" s="1">
        <v>4400</v>
      </c>
    </row>
    <row r="1534" spans="1:8" hidden="1" x14ac:dyDescent="0.3">
      <c r="A1534">
        <v>14000</v>
      </c>
      <c r="B1534" t="str">
        <f t="shared" si="91"/>
        <v>10000</v>
      </c>
      <c r="C1534" t="str">
        <f t="shared" si="95"/>
        <v>CJS46801</v>
      </c>
      <c r="D1534" t="str">
        <f>"5014520"</f>
        <v>5014520</v>
      </c>
      <c r="E1534" t="s">
        <v>111</v>
      </c>
      <c r="F1534" s="1">
        <v>157854.14000000001</v>
      </c>
      <c r="G1534" s="1">
        <v>33601.550000000003</v>
      </c>
      <c r="H1534" s="1">
        <v>191455.69</v>
      </c>
    </row>
    <row r="1535" spans="1:8" hidden="1" x14ac:dyDescent="0.3">
      <c r="A1535">
        <v>14000</v>
      </c>
      <c r="B1535" t="str">
        <f t="shared" si="91"/>
        <v>10000</v>
      </c>
      <c r="C1535" t="str">
        <f t="shared" si="95"/>
        <v>CJS46801</v>
      </c>
      <c r="D1535" t="str">
        <f>"5022240"</f>
        <v>5022240</v>
      </c>
      <c r="E1535" t="s">
        <v>101</v>
      </c>
      <c r="F1535" s="1">
        <v>5400</v>
      </c>
      <c r="G1535" s="1">
        <v>0</v>
      </c>
      <c r="H1535" s="1">
        <v>5400</v>
      </c>
    </row>
    <row r="1536" spans="1:8" hidden="1" x14ac:dyDescent="0.3">
      <c r="A1536">
        <v>14000</v>
      </c>
      <c r="B1536" t="str">
        <f t="shared" si="91"/>
        <v>10000</v>
      </c>
      <c r="C1536" t="str">
        <f>"CJS46901"</f>
        <v>CJS46901</v>
      </c>
      <c r="D1536" t="str">
        <f>"101010"</f>
        <v>101010</v>
      </c>
      <c r="E1536" t="s">
        <v>27</v>
      </c>
      <c r="F1536" s="1">
        <v>0</v>
      </c>
      <c r="G1536" s="1">
        <v>0</v>
      </c>
      <c r="H1536" s="1">
        <v>0</v>
      </c>
    </row>
    <row r="1537" spans="1:8" hidden="1" x14ac:dyDescent="0.3">
      <c r="A1537">
        <v>14000</v>
      </c>
      <c r="B1537" t="str">
        <f t="shared" si="91"/>
        <v>10000</v>
      </c>
      <c r="C1537" t="str">
        <f>"CJS46960"</f>
        <v>CJS46960</v>
      </c>
      <c r="D1537" t="str">
        <f>"101010"</f>
        <v>101010</v>
      </c>
      <c r="E1537" t="s">
        <v>27</v>
      </c>
      <c r="F1537" s="1">
        <v>0</v>
      </c>
      <c r="G1537" s="1">
        <v>0</v>
      </c>
      <c r="H1537" s="1">
        <v>0</v>
      </c>
    </row>
    <row r="1538" spans="1:8" hidden="1" x14ac:dyDescent="0.3">
      <c r="A1538">
        <v>14000</v>
      </c>
      <c r="B1538" t="str">
        <f t="shared" si="91"/>
        <v>10000</v>
      </c>
      <c r="C1538" t="str">
        <f t="shared" ref="C1538:C1553" si="96">"CJS46961"</f>
        <v>CJS46961</v>
      </c>
      <c r="D1538" t="str">
        <f>"101010"</f>
        <v>101010</v>
      </c>
      <c r="E1538" t="s">
        <v>27</v>
      </c>
      <c r="F1538" s="1">
        <v>39144.57</v>
      </c>
      <c r="G1538" s="1">
        <v>0</v>
      </c>
      <c r="H1538" s="1">
        <v>39144.57</v>
      </c>
    </row>
    <row r="1539" spans="1:8" hidden="1" x14ac:dyDescent="0.3">
      <c r="A1539">
        <v>14000</v>
      </c>
      <c r="B1539" t="str">
        <f t="shared" ref="B1539:B1602" si="97">"10000"</f>
        <v>10000</v>
      </c>
      <c r="C1539" t="str">
        <f t="shared" si="96"/>
        <v>CJS46961</v>
      </c>
      <c r="D1539" t="str">
        <f>"205025"</f>
        <v>205025</v>
      </c>
      <c r="E1539" t="s">
        <v>29</v>
      </c>
      <c r="F1539" s="1">
        <v>0</v>
      </c>
      <c r="G1539" s="1">
        <v>0</v>
      </c>
      <c r="H1539" s="1">
        <v>0</v>
      </c>
    </row>
    <row r="1540" spans="1:8" hidden="1" x14ac:dyDescent="0.3">
      <c r="A1540">
        <v>14000</v>
      </c>
      <c r="B1540" t="str">
        <f t="shared" si="97"/>
        <v>10000</v>
      </c>
      <c r="C1540" t="str">
        <f t="shared" si="96"/>
        <v>CJS46961</v>
      </c>
      <c r="D1540" t="str">
        <f>"308000"</f>
        <v>308000</v>
      </c>
      <c r="E1540" t="s">
        <v>120</v>
      </c>
      <c r="F1540" s="1">
        <v>-11323.39</v>
      </c>
      <c r="G1540" s="1">
        <v>0</v>
      </c>
      <c r="H1540" s="1">
        <v>-11323.39</v>
      </c>
    </row>
    <row r="1541" spans="1:8" hidden="1" x14ac:dyDescent="0.3">
      <c r="A1541">
        <v>14000</v>
      </c>
      <c r="B1541" t="str">
        <f t="shared" si="97"/>
        <v>10000</v>
      </c>
      <c r="C1541" t="str">
        <f t="shared" si="96"/>
        <v>CJS46961</v>
      </c>
      <c r="D1541" t="str">
        <f>"4016550"</f>
        <v>4016550</v>
      </c>
      <c r="E1541" t="s">
        <v>168</v>
      </c>
      <c r="F1541" s="1">
        <v>11323.39</v>
      </c>
      <c r="G1541" s="1">
        <v>0</v>
      </c>
      <c r="H1541" s="1">
        <v>11323.39</v>
      </c>
    </row>
    <row r="1542" spans="1:8" hidden="1" x14ac:dyDescent="0.3">
      <c r="A1542">
        <v>14000</v>
      </c>
      <c r="B1542" t="str">
        <f t="shared" si="97"/>
        <v>10000</v>
      </c>
      <c r="C1542" t="str">
        <f t="shared" si="96"/>
        <v>CJS46961</v>
      </c>
      <c r="D1542" t="str">
        <f>"5011110"</f>
        <v>5011110</v>
      </c>
      <c r="E1542" t="s">
        <v>35</v>
      </c>
      <c r="F1542" s="1">
        <v>-4884.16</v>
      </c>
      <c r="G1542" s="1">
        <v>0</v>
      </c>
      <c r="H1542" s="1">
        <v>-4884.16</v>
      </c>
    </row>
    <row r="1543" spans="1:8" hidden="1" x14ac:dyDescent="0.3">
      <c r="A1543">
        <v>14000</v>
      </c>
      <c r="B1543" t="str">
        <f t="shared" si="97"/>
        <v>10000</v>
      </c>
      <c r="C1543" t="str">
        <f t="shared" si="96"/>
        <v>CJS46961</v>
      </c>
      <c r="D1543" t="str">
        <f>"5011120"</f>
        <v>5011120</v>
      </c>
      <c r="E1543" t="s">
        <v>36</v>
      </c>
      <c r="F1543" s="1">
        <v>-2692.36</v>
      </c>
      <c r="G1543" s="1">
        <v>0</v>
      </c>
      <c r="H1543" s="1">
        <v>-2692.36</v>
      </c>
    </row>
    <row r="1544" spans="1:8" hidden="1" x14ac:dyDescent="0.3">
      <c r="A1544">
        <v>14000</v>
      </c>
      <c r="B1544" t="str">
        <f t="shared" si="97"/>
        <v>10000</v>
      </c>
      <c r="C1544" t="str">
        <f t="shared" si="96"/>
        <v>CJS46961</v>
      </c>
      <c r="D1544" t="str">
        <f>"5011140"</f>
        <v>5011140</v>
      </c>
      <c r="E1544" t="s">
        <v>37</v>
      </c>
      <c r="F1544" s="1">
        <v>-473.24</v>
      </c>
      <c r="G1544" s="1">
        <v>0</v>
      </c>
      <c r="H1544" s="1">
        <v>-473.24</v>
      </c>
    </row>
    <row r="1545" spans="1:8" hidden="1" x14ac:dyDescent="0.3">
      <c r="A1545">
        <v>14000</v>
      </c>
      <c r="B1545" t="str">
        <f t="shared" si="97"/>
        <v>10000</v>
      </c>
      <c r="C1545" t="str">
        <f t="shared" si="96"/>
        <v>CJS46961</v>
      </c>
      <c r="D1545" t="str">
        <f>"5011150"</f>
        <v>5011150</v>
      </c>
      <c r="E1545" t="s">
        <v>38</v>
      </c>
      <c r="F1545" s="1">
        <v>-4024.66</v>
      </c>
      <c r="G1545" s="1">
        <v>0</v>
      </c>
      <c r="H1545" s="1">
        <v>-4024.66</v>
      </c>
    </row>
    <row r="1546" spans="1:8" hidden="1" x14ac:dyDescent="0.3">
      <c r="A1546">
        <v>14000</v>
      </c>
      <c r="B1546" t="str">
        <f t="shared" si="97"/>
        <v>10000</v>
      </c>
      <c r="C1546" t="str">
        <f t="shared" si="96"/>
        <v>CJS46961</v>
      </c>
      <c r="D1546" t="str">
        <f>"5011160"</f>
        <v>5011160</v>
      </c>
      <c r="E1546" t="s">
        <v>39</v>
      </c>
      <c r="F1546" s="1">
        <v>-422.72</v>
      </c>
      <c r="G1546" s="1">
        <v>0</v>
      </c>
      <c r="H1546" s="1">
        <v>-422.72</v>
      </c>
    </row>
    <row r="1547" spans="1:8" hidden="1" x14ac:dyDescent="0.3">
      <c r="A1547">
        <v>14000</v>
      </c>
      <c r="B1547" t="str">
        <f t="shared" si="97"/>
        <v>10000</v>
      </c>
      <c r="C1547" t="str">
        <f t="shared" si="96"/>
        <v>CJS46961</v>
      </c>
      <c r="D1547" t="str">
        <f>"5011170"</f>
        <v>5011170</v>
      </c>
      <c r="E1547" t="s">
        <v>40</v>
      </c>
      <c r="F1547" s="1">
        <v>-224</v>
      </c>
      <c r="G1547" s="1">
        <v>0</v>
      </c>
      <c r="H1547" s="1">
        <v>-224</v>
      </c>
    </row>
    <row r="1548" spans="1:8" hidden="1" x14ac:dyDescent="0.3">
      <c r="A1548">
        <v>14000</v>
      </c>
      <c r="B1548" t="str">
        <f t="shared" si="97"/>
        <v>10000</v>
      </c>
      <c r="C1548" t="str">
        <f t="shared" si="96"/>
        <v>CJS46961</v>
      </c>
      <c r="D1548" t="str">
        <f>"5011230"</f>
        <v>5011230</v>
      </c>
      <c r="E1548" t="s">
        <v>43</v>
      </c>
      <c r="F1548" s="1">
        <v>-21154.43</v>
      </c>
      <c r="G1548" s="1">
        <v>0</v>
      </c>
      <c r="H1548" s="1">
        <v>-21154.43</v>
      </c>
    </row>
    <row r="1549" spans="1:8" hidden="1" x14ac:dyDescent="0.3">
      <c r="A1549">
        <v>14000</v>
      </c>
      <c r="B1549" t="str">
        <f t="shared" si="97"/>
        <v>10000</v>
      </c>
      <c r="C1549" t="str">
        <f t="shared" si="96"/>
        <v>CJS46961</v>
      </c>
      <c r="D1549" t="str">
        <f>"5011380"</f>
        <v>5011380</v>
      </c>
      <c r="E1549" t="s">
        <v>46</v>
      </c>
      <c r="F1549" s="1">
        <v>-238.04</v>
      </c>
      <c r="G1549" s="1">
        <v>0</v>
      </c>
      <c r="H1549" s="1">
        <v>-238.04</v>
      </c>
    </row>
    <row r="1550" spans="1:8" hidden="1" x14ac:dyDescent="0.3">
      <c r="A1550">
        <v>14000</v>
      </c>
      <c r="B1550" t="str">
        <f t="shared" si="97"/>
        <v>10000</v>
      </c>
      <c r="C1550" t="str">
        <f t="shared" si="96"/>
        <v>CJS46961</v>
      </c>
      <c r="D1550" t="str">
        <f>"5012160"</f>
        <v>5012160</v>
      </c>
      <c r="E1550" t="s">
        <v>55</v>
      </c>
      <c r="F1550" s="1">
        <v>-653.44000000000005</v>
      </c>
      <c r="G1550" s="1">
        <v>0</v>
      </c>
      <c r="H1550" s="1">
        <v>-653.44000000000005</v>
      </c>
    </row>
    <row r="1551" spans="1:8" hidden="1" x14ac:dyDescent="0.3">
      <c r="A1551">
        <v>14000</v>
      </c>
      <c r="B1551" t="str">
        <f t="shared" si="97"/>
        <v>10000</v>
      </c>
      <c r="C1551" t="str">
        <f t="shared" si="96"/>
        <v>CJS46961</v>
      </c>
      <c r="D1551" t="str">
        <f>"5012760"</f>
        <v>5012760</v>
      </c>
      <c r="E1551" t="s">
        <v>71</v>
      </c>
      <c r="F1551" s="1">
        <v>-70.099999999999994</v>
      </c>
      <c r="G1551" s="1">
        <v>0</v>
      </c>
      <c r="H1551" s="1">
        <v>-70.099999999999994</v>
      </c>
    </row>
    <row r="1552" spans="1:8" hidden="1" x14ac:dyDescent="0.3">
      <c r="A1552">
        <v>14000</v>
      </c>
      <c r="B1552" t="str">
        <f t="shared" si="97"/>
        <v>10000</v>
      </c>
      <c r="C1552" t="str">
        <f t="shared" si="96"/>
        <v>CJS46961</v>
      </c>
      <c r="D1552" t="str">
        <f>"5012780"</f>
        <v>5012780</v>
      </c>
      <c r="E1552" t="s">
        <v>72</v>
      </c>
      <c r="F1552" s="1">
        <v>-2796.55</v>
      </c>
      <c r="G1552" s="1">
        <v>0</v>
      </c>
      <c r="H1552" s="1">
        <v>-2796.55</v>
      </c>
    </row>
    <row r="1553" spans="1:8" hidden="1" x14ac:dyDescent="0.3">
      <c r="A1553">
        <v>14000</v>
      </c>
      <c r="B1553" t="str">
        <f t="shared" si="97"/>
        <v>10000</v>
      </c>
      <c r="C1553" t="str">
        <f t="shared" si="96"/>
        <v>CJS46961</v>
      </c>
      <c r="D1553" t="str">
        <f>"5015410"</f>
        <v>5015410</v>
      </c>
      <c r="E1553" t="s">
        <v>93</v>
      </c>
      <c r="F1553" s="1">
        <v>-1510.87</v>
      </c>
      <c r="G1553" s="1">
        <v>0</v>
      </c>
      <c r="H1553" s="1">
        <v>-1510.87</v>
      </c>
    </row>
    <row r="1554" spans="1:8" hidden="1" x14ac:dyDescent="0.3">
      <c r="A1554">
        <v>14000</v>
      </c>
      <c r="B1554" t="str">
        <f t="shared" si="97"/>
        <v>10000</v>
      </c>
      <c r="C1554" t="str">
        <f>"CJS46962"</f>
        <v>CJS46962</v>
      </c>
      <c r="D1554" t="str">
        <f t="shared" ref="D1554:D1578" si="98">"101010"</f>
        <v>101010</v>
      </c>
      <c r="E1554" t="s">
        <v>27</v>
      </c>
      <c r="F1554" s="1">
        <v>0</v>
      </c>
      <c r="G1554" s="1">
        <v>0</v>
      </c>
      <c r="H1554" s="1">
        <v>0</v>
      </c>
    </row>
    <row r="1555" spans="1:8" hidden="1" x14ac:dyDescent="0.3">
      <c r="A1555">
        <v>14000</v>
      </c>
      <c r="B1555" t="str">
        <f t="shared" si="97"/>
        <v>10000</v>
      </c>
      <c r="C1555" t="str">
        <f>"CJS46963"</f>
        <v>CJS46963</v>
      </c>
      <c r="D1555" t="str">
        <f t="shared" si="98"/>
        <v>101010</v>
      </c>
      <c r="E1555" t="s">
        <v>27</v>
      </c>
      <c r="F1555" s="1">
        <v>0</v>
      </c>
      <c r="G1555" s="1">
        <v>0</v>
      </c>
      <c r="H1555" s="1">
        <v>0</v>
      </c>
    </row>
    <row r="1556" spans="1:8" hidden="1" x14ac:dyDescent="0.3">
      <c r="A1556">
        <v>14000</v>
      </c>
      <c r="B1556" t="str">
        <f t="shared" si="97"/>
        <v>10000</v>
      </c>
      <c r="C1556" t="str">
        <f>"CJS46964"</f>
        <v>CJS46964</v>
      </c>
      <c r="D1556" t="str">
        <f t="shared" si="98"/>
        <v>101010</v>
      </c>
      <c r="E1556" t="s">
        <v>27</v>
      </c>
      <c r="F1556" s="1">
        <v>0</v>
      </c>
      <c r="G1556" s="1">
        <v>0</v>
      </c>
      <c r="H1556" s="1">
        <v>0</v>
      </c>
    </row>
    <row r="1557" spans="1:8" hidden="1" x14ac:dyDescent="0.3">
      <c r="A1557">
        <v>14000</v>
      </c>
      <c r="B1557" t="str">
        <f t="shared" si="97"/>
        <v>10000</v>
      </c>
      <c r="C1557" t="str">
        <f>"CJS46965"</f>
        <v>CJS46965</v>
      </c>
      <c r="D1557" t="str">
        <f t="shared" si="98"/>
        <v>101010</v>
      </c>
      <c r="E1557" t="s">
        <v>27</v>
      </c>
      <c r="F1557" s="1">
        <v>0</v>
      </c>
      <c r="G1557" s="1">
        <v>0</v>
      </c>
      <c r="H1557" s="1">
        <v>0</v>
      </c>
    </row>
    <row r="1558" spans="1:8" hidden="1" x14ac:dyDescent="0.3">
      <c r="A1558">
        <v>14000</v>
      </c>
      <c r="B1558" t="str">
        <f t="shared" si="97"/>
        <v>10000</v>
      </c>
      <c r="C1558" t="str">
        <f>"CJS46966"</f>
        <v>CJS46966</v>
      </c>
      <c r="D1558" t="str">
        <f t="shared" si="98"/>
        <v>101010</v>
      </c>
      <c r="E1558" t="s">
        <v>27</v>
      </c>
      <c r="F1558" s="1">
        <v>0</v>
      </c>
      <c r="G1558" s="1">
        <v>0</v>
      </c>
      <c r="H1558" s="1">
        <v>0</v>
      </c>
    </row>
    <row r="1559" spans="1:8" hidden="1" x14ac:dyDescent="0.3">
      <c r="A1559">
        <v>14000</v>
      </c>
      <c r="B1559" t="str">
        <f t="shared" si="97"/>
        <v>10000</v>
      </c>
      <c r="C1559" t="str">
        <f>"CJS46970"</f>
        <v>CJS46970</v>
      </c>
      <c r="D1559" t="str">
        <f t="shared" si="98"/>
        <v>101010</v>
      </c>
      <c r="E1559" t="s">
        <v>27</v>
      </c>
      <c r="F1559" s="1">
        <v>0</v>
      </c>
      <c r="G1559" s="1">
        <v>0</v>
      </c>
      <c r="H1559" s="1">
        <v>0</v>
      </c>
    </row>
    <row r="1560" spans="1:8" hidden="1" x14ac:dyDescent="0.3">
      <c r="A1560">
        <v>14000</v>
      </c>
      <c r="B1560" t="str">
        <f t="shared" si="97"/>
        <v>10000</v>
      </c>
      <c r="C1560" t="str">
        <f>"CJS46971"</f>
        <v>CJS46971</v>
      </c>
      <c r="D1560" t="str">
        <f t="shared" si="98"/>
        <v>101010</v>
      </c>
      <c r="E1560" t="s">
        <v>27</v>
      </c>
      <c r="F1560" s="1">
        <v>0</v>
      </c>
      <c r="G1560" s="1">
        <v>0</v>
      </c>
      <c r="H1560" s="1">
        <v>0</v>
      </c>
    </row>
    <row r="1561" spans="1:8" hidden="1" x14ac:dyDescent="0.3">
      <c r="A1561">
        <v>14000</v>
      </c>
      <c r="B1561" t="str">
        <f t="shared" si="97"/>
        <v>10000</v>
      </c>
      <c r="C1561" t="str">
        <f>"CJS47501"</f>
        <v>CJS47501</v>
      </c>
      <c r="D1561" t="str">
        <f t="shared" si="98"/>
        <v>101010</v>
      </c>
      <c r="E1561" t="s">
        <v>27</v>
      </c>
      <c r="F1561" s="1">
        <v>0</v>
      </c>
      <c r="G1561" s="1">
        <v>0</v>
      </c>
      <c r="H1561" s="1">
        <v>0</v>
      </c>
    </row>
    <row r="1562" spans="1:8" hidden="1" x14ac:dyDescent="0.3">
      <c r="A1562">
        <v>14000</v>
      </c>
      <c r="B1562" t="str">
        <f t="shared" si="97"/>
        <v>10000</v>
      </c>
      <c r="C1562" t="str">
        <f>"CJS47502"</f>
        <v>CJS47502</v>
      </c>
      <c r="D1562" t="str">
        <f t="shared" si="98"/>
        <v>101010</v>
      </c>
      <c r="E1562" t="s">
        <v>27</v>
      </c>
      <c r="F1562" s="1">
        <v>0</v>
      </c>
      <c r="G1562" s="1">
        <v>0</v>
      </c>
      <c r="H1562" s="1">
        <v>0</v>
      </c>
    </row>
    <row r="1563" spans="1:8" hidden="1" x14ac:dyDescent="0.3">
      <c r="A1563">
        <v>14000</v>
      </c>
      <c r="B1563" t="str">
        <f t="shared" si="97"/>
        <v>10000</v>
      </c>
      <c r="C1563" t="str">
        <f>"CJS47504"</f>
        <v>CJS47504</v>
      </c>
      <c r="D1563" t="str">
        <f t="shared" si="98"/>
        <v>101010</v>
      </c>
      <c r="E1563" t="s">
        <v>27</v>
      </c>
      <c r="F1563" s="1">
        <v>0</v>
      </c>
      <c r="G1563" s="1">
        <v>0</v>
      </c>
      <c r="H1563" s="1">
        <v>0</v>
      </c>
    </row>
    <row r="1564" spans="1:8" hidden="1" x14ac:dyDescent="0.3">
      <c r="A1564">
        <v>14000</v>
      </c>
      <c r="B1564" t="str">
        <f t="shared" si="97"/>
        <v>10000</v>
      </c>
      <c r="C1564" t="str">
        <f>"CJS47901"</f>
        <v>CJS47901</v>
      </c>
      <c r="D1564" t="str">
        <f t="shared" si="98"/>
        <v>101010</v>
      </c>
      <c r="E1564" t="s">
        <v>27</v>
      </c>
      <c r="F1564" s="1">
        <v>0</v>
      </c>
      <c r="G1564" s="1">
        <v>0</v>
      </c>
      <c r="H1564" s="1">
        <v>0</v>
      </c>
    </row>
    <row r="1565" spans="1:8" hidden="1" x14ac:dyDescent="0.3">
      <c r="A1565">
        <v>14000</v>
      </c>
      <c r="B1565" t="str">
        <f t="shared" si="97"/>
        <v>10000</v>
      </c>
      <c r="C1565" t="str">
        <f>"CJS47902"</f>
        <v>CJS47902</v>
      </c>
      <c r="D1565" t="str">
        <f t="shared" si="98"/>
        <v>101010</v>
      </c>
      <c r="E1565" t="s">
        <v>27</v>
      </c>
      <c r="F1565" s="1">
        <v>0</v>
      </c>
      <c r="G1565" s="1">
        <v>0</v>
      </c>
      <c r="H1565" s="1">
        <v>0</v>
      </c>
    </row>
    <row r="1566" spans="1:8" hidden="1" x14ac:dyDescent="0.3">
      <c r="A1566">
        <v>14000</v>
      </c>
      <c r="B1566" t="str">
        <f t="shared" si="97"/>
        <v>10000</v>
      </c>
      <c r="C1566" t="str">
        <f>"CJS47903"</f>
        <v>CJS47903</v>
      </c>
      <c r="D1566" t="str">
        <f t="shared" si="98"/>
        <v>101010</v>
      </c>
      <c r="E1566" t="s">
        <v>27</v>
      </c>
      <c r="F1566" s="1">
        <v>0</v>
      </c>
      <c r="G1566" s="1">
        <v>0</v>
      </c>
      <c r="H1566" s="1">
        <v>0</v>
      </c>
    </row>
    <row r="1567" spans="1:8" hidden="1" x14ac:dyDescent="0.3">
      <c r="A1567">
        <v>14000</v>
      </c>
      <c r="B1567" t="str">
        <f t="shared" si="97"/>
        <v>10000</v>
      </c>
      <c r="C1567" t="str">
        <f>"CJS47904"</f>
        <v>CJS47904</v>
      </c>
      <c r="D1567" t="str">
        <f t="shared" si="98"/>
        <v>101010</v>
      </c>
      <c r="E1567" t="s">
        <v>27</v>
      </c>
      <c r="F1567" s="1">
        <v>0</v>
      </c>
      <c r="G1567" s="1">
        <v>0</v>
      </c>
      <c r="H1567" s="1">
        <v>0</v>
      </c>
    </row>
    <row r="1568" spans="1:8" hidden="1" x14ac:dyDescent="0.3">
      <c r="A1568">
        <v>14000</v>
      </c>
      <c r="B1568" t="str">
        <f t="shared" si="97"/>
        <v>10000</v>
      </c>
      <c r="C1568" t="str">
        <f>"CJS47907"</f>
        <v>CJS47907</v>
      </c>
      <c r="D1568" t="str">
        <f t="shared" si="98"/>
        <v>101010</v>
      </c>
      <c r="E1568" t="s">
        <v>27</v>
      </c>
      <c r="F1568" s="1">
        <v>0</v>
      </c>
      <c r="G1568" s="1">
        <v>0</v>
      </c>
      <c r="H1568" s="1">
        <v>0</v>
      </c>
    </row>
    <row r="1569" spans="1:8" hidden="1" x14ac:dyDescent="0.3">
      <c r="A1569">
        <v>14000</v>
      </c>
      <c r="B1569" t="str">
        <f t="shared" si="97"/>
        <v>10000</v>
      </c>
      <c r="C1569" t="str">
        <f>"CJS47908"</f>
        <v>CJS47908</v>
      </c>
      <c r="D1569" t="str">
        <f t="shared" si="98"/>
        <v>101010</v>
      </c>
      <c r="E1569" t="s">
        <v>27</v>
      </c>
      <c r="F1569" s="1">
        <v>0</v>
      </c>
      <c r="G1569" s="1">
        <v>0</v>
      </c>
      <c r="H1569" s="1">
        <v>0</v>
      </c>
    </row>
    <row r="1570" spans="1:8" hidden="1" x14ac:dyDescent="0.3">
      <c r="A1570">
        <v>14000</v>
      </c>
      <c r="B1570" t="str">
        <f t="shared" si="97"/>
        <v>10000</v>
      </c>
      <c r="C1570" t="str">
        <f>"CJS47909"</f>
        <v>CJS47909</v>
      </c>
      <c r="D1570" t="str">
        <f t="shared" si="98"/>
        <v>101010</v>
      </c>
      <c r="E1570" t="s">
        <v>27</v>
      </c>
      <c r="F1570" s="1">
        <v>0</v>
      </c>
      <c r="G1570" s="1">
        <v>0</v>
      </c>
      <c r="H1570" s="1">
        <v>0</v>
      </c>
    </row>
    <row r="1571" spans="1:8" hidden="1" x14ac:dyDescent="0.3">
      <c r="A1571">
        <v>14000</v>
      </c>
      <c r="B1571" t="str">
        <f t="shared" si="97"/>
        <v>10000</v>
      </c>
      <c r="C1571" t="str">
        <f>"CJS47912"</f>
        <v>CJS47912</v>
      </c>
      <c r="D1571" t="str">
        <f t="shared" si="98"/>
        <v>101010</v>
      </c>
      <c r="E1571" t="s">
        <v>27</v>
      </c>
      <c r="F1571" s="1">
        <v>0</v>
      </c>
      <c r="G1571" s="1">
        <v>0</v>
      </c>
      <c r="H1571" s="1">
        <v>0</v>
      </c>
    </row>
    <row r="1572" spans="1:8" hidden="1" x14ac:dyDescent="0.3">
      <c r="A1572">
        <v>14000</v>
      </c>
      <c r="B1572" t="str">
        <f t="shared" si="97"/>
        <v>10000</v>
      </c>
      <c r="C1572" t="str">
        <f>"CJS47913"</f>
        <v>CJS47913</v>
      </c>
      <c r="D1572" t="str">
        <f t="shared" si="98"/>
        <v>101010</v>
      </c>
      <c r="E1572" t="s">
        <v>27</v>
      </c>
      <c r="F1572" s="1">
        <v>0</v>
      </c>
      <c r="G1572" s="1">
        <v>0</v>
      </c>
      <c r="H1572" s="1">
        <v>0</v>
      </c>
    </row>
    <row r="1573" spans="1:8" hidden="1" x14ac:dyDescent="0.3">
      <c r="A1573">
        <v>14000</v>
      </c>
      <c r="B1573" t="str">
        <f t="shared" si="97"/>
        <v>10000</v>
      </c>
      <c r="C1573" t="str">
        <f>"CJS47914"</f>
        <v>CJS47914</v>
      </c>
      <c r="D1573" t="str">
        <f t="shared" si="98"/>
        <v>101010</v>
      </c>
      <c r="E1573" t="s">
        <v>27</v>
      </c>
      <c r="F1573" s="1">
        <v>0</v>
      </c>
      <c r="G1573" s="1">
        <v>0</v>
      </c>
      <c r="H1573" s="1">
        <v>0</v>
      </c>
    </row>
    <row r="1574" spans="1:8" hidden="1" x14ac:dyDescent="0.3">
      <c r="A1574">
        <v>14000</v>
      </c>
      <c r="B1574" t="str">
        <f t="shared" si="97"/>
        <v>10000</v>
      </c>
      <c r="C1574" t="str">
        <f>"CJS47915"</f>
        <v>CJS47915</v>
      </c>
      <c r="D1574" t="str">
        <f t="shared" si="98"/>
        <v>101010</v>
      </c>
      <c r="E1574" t="s">
        <v>27</v>
      </c>
      <c r="F1574" s="1">
        <v>0</v>
      </c>
      <c r="G1574" s="1">
        <v>0</v>
      </c>
      <c r="H1574" s="1">
        <v>0</v>
      </c>
    </row>
    <row r="1575" spans="1:8" hidden="1" x14ac:dyDescent="0.3">
      <c r="A1575">
        <v>14000</v>
      </c>
      <c r="B1575" t="str">
        <f t="shared" si="97"/>
        <v>10000</v>
      </c>
      <c r="C1575" t="str">
        <f>"CJS47916"</f>
        <v>CJS47916</v>
      </c>
      <c r="D1575" t="str">
        <f t="shared" si="98"/>
        <v>101010</v>
      </c>
      <c r="E1575" t="s">
        <v>27</v>
      </c>
      <c r="F1575" s="1">
        <v>0</v>
      </c>
      <c r="G1575" s="1">
        <v>0</v>
      </c>
      <c r="H1575" s="1">
        <v>0</v>
      </c>
    </row>
    <row r="1576" spans="1:8" hidden="1" x14ac:dyDescent="0.3">
      <c r="A1576">
        <v>14000</v>
      </c>
      <c r="B1576" t="str">
        <f t="shared" si="97"/>
        <v>10000</v>
      </c>
      <c r="C1576" t="str">
        <f>"CJS47917"</f>
        <v>CJS47917</v>
      </c>
      <c r="D1576" t="str">
        <f t="shared" si="98"/>
        <v>101010</v>
      </c>
      <c r="E1576" t="s">
        <v>27</v>
      </c>
      <c r="F1576" s="1">
        <v>0</v>
      </c>
      <c r="G1576" s="1">
        <v>0</v>
      </c>
      <c r="H1576" s="1">
        <v>0</v>
      </c>
    </row>
    <row r="1577" spans="1:8" hidden="1" x14ac:dyDescent="0.3">
      <c r="A1577">
        <v>14000</v>
      </c>
      <c r="B1577" t="str">
        <f t="shared" si="97"/>
        <v>10000</v>
      </c>
      <c r="C1577" t="str">
        <f>"CJS47918"</f>
        <v>CJS47918</v>
      </c>
      <c r="D1577" t="str">
        <f t="shared" si="98"/>
        <v>101010</v>
      </c>
      <c r="E1577" t="s">
        <v>27</v>
      </c>
      <c r="F1577" s="1">
        <v>0</v>
      </c>
      <c r="G1577" s="1">
        <v>0</v>
      </c>
      <c r="H1577" s="1">
        <v>0</v>
      </c>
    </row>
    <row r="1578" spans="1:8" hidden="1" x14ac:dyDescent="0.3">
      <c r="A1578">
        <v>14000</v>
      </c>
      <c r="B1578" t="str">
        <f t="shared" si="97"/>
        <v>10000</v>
      </c>
      <c r="C1578" t="str">
        <f>"CJS47919"</f>
        <v>CJS47919</v>
      </c>
      <c r="D1578" t="str">
        <f t="shared" si="98"/>
        <v>101010</v>
      </c>
      <c r="E1578" t="s">
        <v>27</v>
      </c>
      <c r="F1578" s="1">
        <v>0</v>
      </c>
      <c r="G1578" s="1">
        <v>0</v>
      </c>
      <c r="H1578" s="1">
        <v>0</v>
      </c>
    </row>
    <row r="1579" spans="1:8" hidden="1" x14ac:dyDescent="0.3">
      <c r="A1579">
        <v>14000</v>
      </c>
      <c r="B1579" t="str">
        <f t="shared" si="97"/>
        <v>10000</v>
      </c>
      <c r="C1579" t="str">
        <f>"CJS47919"</f>
        <v>CJS47919</v>
      </c>
      <c r="D1579" t="str">
        <f>"205025"</f>
        <v>205025</v>
      </c>
      <c r="E1579" t="s">
        <v>29</v>
      </c>
      <c r="F1579" s="1">
        <v>0</v>
      </c>
      <c r="G1579" s="1">
        <v>0</v>
      </c>
      <c r="H1579" s="1">
        <v>0</v>
      </c>
    </row>
    <row r="1580" spans="1:8" hidden="1" x14ac:dyDescent="0.3">
      <c r="A1580">
        <v>14000</v>
      </c>
      <c r="B1580" t="str">
        <f t="shared" si="97"/>
        <v>10000</v>
      </c>
      <c r="C1580" t="str">
        <f>"CJS47919"</f>
        <v>CJS47919</v>
      </c>
      <c r="D1580" t="str">
        <f>"4016017"</f>
        <v>4016017</v>
      </c>
      <c r="E1580" t="s">
        <v>163</v>
      </c>
      <c r="F1580" s="1">
        <v>-37527.769999999997</v>
      </c>
      <c r="G1580" s="1">
        <v>0</v>
      </c>
      <c r="H1580" s="1">
        <v>-37527.769999999997</v>
      </c>
    </row>
    <row r="1581" spans="1:8" hidden="1" x14ac:dyDescent="0.3">
      <c r="A1581">
        <v>14000</v>
      </c>
      <c r="B1581" t="str">
        <f t="shared" si="97"/>
        <v>10000</v>
      </c>
      <c r="C1581" t="str">
        <f>"CJS47919"</f>
        <v>CJS47919</v>
      </c>
      <c r="D1581" t="str">
        <f>"5014520"</f>
        <v>5014520</v>
      </c>
      <c r="E1581" t="s">
        <v>111</v>
      </c>
      <c r="F1581" s="1">
        <v>37527.769999999997</v>
      </c>
      <c r="G1581" s="1">
        <v>0</v>
      </c>
      <c r="H1581" s="1">
        <v>37527.769999999997</v>
      </c>
    </row>
    <row r="1582" spans="1:8" hidden="1" x14ac:dyDescent="0.3">
      <c r="A1582">
        <v>14000</v>
      </c>
      <c r="B1582" t="str">
        <f t="shared" si="97"/>
        <v>10000</v>
      </c>
      <c r="C1582" t="str">
        <f>"CJS47921"</f>
        <v>CJS47921</v>
      </c>
      <c r="D1582" t="str">
        <f>"101010"</f>
        <v>101010</v>
      </c>
      <c r="E1582" t="s">
        <v>27</v>
      </c>
      <c r="F1582" s="1">
        <v>0</v>
      </c>
      <c r="G1582" s="1">
        <v>0</v>
      </c>
      <c r="H1582" s="1">
        <v>0</v>
      </c>
    </row>
    <row r="1583" spans="1:8" hidden="1" x14ac:dyDescent="0.3">
      <c r="A1583">
        <v>14000</v>
      </c>
      <c r="B1583" t="str">
        <f t="shared" si="97"/>
        <v>10000</v>
      </c>
      <c r="C1583" t="str">
        <f>"CJS47922"</f>
        <v>CJS47922</v>
      </c>
      <c r="D1583" t="str">
        <f>"101010"</f>
        <v>101010</v>
      </c>
      <c r="E1583" t="s">
        <v>27</v>
      </c>
      <c r="F1583" s="1">
        <v>0</v>
      </c>
      <c r="G1583" s="1">
        <v>0</v>
      </c>
      <c r="H1583" s="1">
        <v>0</v>
      </c>
    </row>
    <row r="1584" spans="1:8" hidden="1" x14ac:dyDescent="0.3">
      <c r="A1584">
        <v>14000</v>
      </c>
      <c r="B1584" t="str">
        <f t="shared" si="97"/>
        <v>10000</v>
      </c>
      <c r="C1584" t="str">
        <f>"CJS47924"</f>
        <v>CJS47924</v>
      </c>
      <c r="D1584" t="str">
        <f>"101010"</f>
        <v>101010</v>
      </c>
      <c r="E1584" t="s">
        <v>27</v>
      </c>
      <c r="F1584" s="1">
        <v>0</v>
      </c>
      <c r="G1584" s="1">
        <v>0</v>
      </c>
      <c r="H1584" s="1">
        <v>0</v>
      </c>
    </row>
    <row r="1585" spans="1:8" hidden="1" x14ac:dyDescent="0.3">
      <c r="A1585">
        <v>14000</v>
      </c>
      <c r="B1585" t="str">
        <f t="shared" si="97"/>
        <v>10000</v>
      </c>
      <c r="C1585" t="str">
        <f>"CJS47925"</f>
        <v>CJS47925</v>
      </c>
      <c r="D1585" t="str">
        <f>"101010"</f>
        <v>101010</v>
      </c>
      <c r="E1585" t="s">
        <v>27</v>
      </c>
      <c r="F1585" s="1">
        <v>0</v>
      </c>
      <c r="G1585" s="1">
        <v>0</v>
      </c>
      <c r="H1585" s="1">
        <v>0</v>
      </c>
    </row>
    <row r="1586" spans="1:8" hidden="1" x14ac:dyDescent="0.3">
      <c r="A1586">
        <v>14000</v>
      </c>
      <c r="B1586" t="str">
        <f t="shared" si="97"/>
        <v>10000</v>
      </c>
      <c r="C1586" t="str">
        <f>"CJS47925"</f>
        <v>CJS47925</v>
      </c>
      <c r="D1586" t="str">
        <f>"205025"</f>
        <v>205025</v>
      </c>
      <c r="E1586" t="s">
        <v>29</v>
      </c>
      <c r="F1586" s="1">
        <v>0</v>
      </c>
      <c r="G1586" s="1">
        <v>0</v>
      </c>
      <c r="H1586" s="1">
        <v>0</v>
      </c>
    </row>
    <row r="1587" spans="1:8" hidden="1" x14ac:dyDescent="0.3">
      <c r="A1587">
        <v>14000</v>
      </c>
      <c r="B1587" t="str">
        <f t="shared" si="97"/>
        <v>10000</v>
      </c>
      <c r="C1587" t="str">
        <f>"CJS47925"</f>
        <v>CJS47925</v>
      </c>
      <c r="D1587" t="str">
        <f>"4016017"</f>
        <v>4016017</v>
      </c>
      <c r="E1587" t="s">
        <v>163</v>
      </c>
      <c r="F1587" s="1">
        <v>-23700.61</v>
      </c>
      <c r="G1587" s="1">
        <v>0</v>
      </c>
      <c r="H1587" s="1">
        <v>-23700.61</v>
      </c>
    </row>
    <row r="1588" spans="1:8" hidden="1" x14ac:dyDescent="0.3">
      <c r="A1588">
        <v>14000</v>
      </c>
      <c r="B1588" t="str">
        <f t="shared" si="97"/>
        <v>10000</v>
      </c>
      <c r="C1588" t="str">
        <f>"CJS47925"</f>
        <v>CJS47925</v>
      </c>
      <c r="D1588" t="str">
        <f>"5014510"</f>
        <v>5014510</v>
      </c>
      <c r="E1588" t="s">
        <v>88</v>
      </c>
      <c r="F1588" s="1">
        <v>5518.98</v>
      </c>
      <c r="G1588" s="1">
        <v>0</v>
      </c>
      <c r="H1588" s="1">
        <v>5518.98</v>
      </c>
    </row>
    <row r="1589" spans="1:8" hidden="1" x14ac:dyDescent="0.3">
      <c r="A1589">
        <v>14000</v>
      </c>
      <c r="B1589" t="str">
        <f t="shared" si="97"/>
        <v>10000</v>
      </c>
      <c r="C1589" t="str">
        <f>"CJS47925"</f>
        <v>CJS47925</v>
      </c>
      <c r="D1589" t="str">
        <f>"5014520"</f>
        <v>5014520</v>
      </c>
      <c r="E1589" t="s">
        <v>111</v>
      </c>
      <c r="F1589" s="1">
        <v>18181.63</v>
      </c>
      <c r="G1589" s="1">
        <v>0</v>
      </c>
      <c r="H1589" s="1">
        <v>18181.63</v>
      </c>
    </row>
    <row r="1590" spans="1:8" hidden="1" x14ac:dyDescent="0.3">
      <c r="A1590">
        <v>14000</v>
      </c>
      <c r="B1590" t="str">
        <f t="shared" si="97"/>
        <v>10000</v>
      </c>
      <c r="C1590" t="str">
        <f>"CJS47926"</f>
        <v>CJS47926</v>
      </c>
      <c r="D1590" t="str">
        <f t="shared" ref="D1590:D1596" si="99">"101010"</f>
        <v>101010</v>
      </c>
      <c r="E1590" t="s">
        <v>27</v>
      </c>
      <c r="F1590" s="1">
        <v>0</v>
      </c>
      <c r="G1590" s="1">
        <v>0</v>
      </c>
      <c r="H1590" s="1">
        <v>0</v>
      </c>
    </row>
    <row r="1591" spans="1:8" hidden="1" x14ac:dyDescent="0.3">
      <c r="A1591">
        <v>14000</v>
      </c>
      <c r="B1591" t="str">
        <f t="shared" si="97"/>
        <v>10000</v>
      </c>
      <c r="C1591" t="str">
        <f>"CJS47927"</f>
        <v>CJS47927</v>
      </c>
      <c r="D1591" t="str">
        <f t="shared" si="99"/>
        <v>101010</v>
      </c>
      <c r="E1591" t="s">
        <v>27</v>
      </c>
      <c r="F1591" s="1">
        <v>0</v>
      </c>
      <c r="G1591" s="1">
        <v>0</v>
      </c>
      <c r="H1591" s="1">
        <v>0</v>
      </c>
    </row>
    <row r="1592" spans="1:8" hidden="1" x14ac:dyDescent="0.3">
      <c r="A1592">
        <v>14000</v>
      </c>
      <c r="B1592" t="str">
        <f t="shared" si="97"/>
        <v>10000</v>
      </c>
      <c r="C1592" t="str">
        <f>"CJS47928"</f>
        <v>CJS47928</v>
      </c>
      <c r="D1592" t="str">
        <f t="shared" si="99"/>
        <v>101010</v>
      </c>
      <c r="E1592" t="s">
        <v>27</v>
      </c>
      <c r="F1592" s="1">
        <v>0</v>
      </c>
      <c r="G1592" s="1">
        <v>0</v>
      </c>
      <c r="H1592" s="1">
        <v>0</v>
      </c>
    </row>
    <row r="1593" spans="1:8" hidden="1" x14ac:dyDescent="0.3">
      <c r="A1593">
        <v>14000</v>
      </c>
      <c r="B1593" t="str">
        <f t="shared" si="97"/>
        <v>10000</v>
      </c>
      <c r="C1593" t="str">
        <f>"CJS47931"</f>
        <v>CJS47931</v>
      </c>
      <c r="D1593" t="str">
        <f t="shared" si="99"/>
        <v>101010</v>
      </c>
      <c r="E1593" t="s">
        <v>27</v>
      </c>
      <c r="F1593" s="1">
        <v>0</v>
      </c>
      <c r="G1593" s="1">
        <v>0</v>
      </c>
      <c r="H1593" s="1">
        <v>0</v>
      </c>
    </row>
    <row r="1594" spans="1:8" hidden="1" x14ac:dyDescent="0.3">
      <c r="A1594">
        <v>14000</v>
      </c>
      <c r="B1594" t="str">
        <f t="shared" si="97"/>
        <v>10000</v>
      </c>
      <c r="C1594" t="str">
        <f>"CJS47932"</f>
        <v>CJS47932</v>
      </c>
      <c r="D1594" t="str">
        <f t="shared" si="99"/>
        <v>101010</v>
      </c>
      <c r="E1594" t="s">
        <v>27</v>
      </c>
      <c r="F1594" s="1">
        <v>0</v>
      </c>
      <c r="G1594" s="1">
        <v>0</v>
      </c>
      <c r="H1594" s="1">
        <v>0</v>
      </c>
    </row>
    <row r="1595" spans="1:8" hidden="1" x14ac:dyDescent="0.3">
      <c r="A1595">
        <v>14000</v>
      </c>
      <c r="B1595" t="str">
        <f t="shared" si="97"/>
        <v>10000</v>
      </c>
      <c r="C1595" t="str">
        <f>"CJS47953"</f>
        <v>CJS47953</v>
      </c>
      <c r="D1595" t="str">
        <f t="shared" si="99"/>
        <v>101010</v>
      </c>
      <c r="E1595" t="s">
        <v>27</v>
      </c>
      <c r="F1595" s="1">
        <v>0</v>
      </c>
      <c r="G1595" s="1">
        <v>0</v>
      </c>
      <c r="H1595" s="1">
        <v>0</v>
      </c>
    </row>
    <row r="1596" spans="1:8" hidden="1" x14ac:dyDescent="0.3">
      <c r="A1596">
        <v>14000</v>
      </c>
      <c r="B1596" t="str">
        <f t="shared" si="97"/>
        <v>10000</v>
      </c>
      <c r="C1596" t="str">
        <f t="shared" ref="C1596:C1632" si="100">"CJS48035"</f>
        <v>CJS48035</v>
      </c>
      <c r="D1596" t="str">
        <f t="shared" si="99"/>
        <v>101010</v>
      </c>
      <c r="E1596" t="s">
        <v>27</v>
      </c>
      <c r="F1596" s="1">
        <v>-12102.28</v>
      </c>
      <c r="G1596" s="1">
        <v>13557.71</v>
      </c>
      <c r="H1596" s="1">
        <v>1455.43</v>
      </c>
    </row>
    <row r="1597" spans="1:8" hidden="1" x14ac:dyDescent="0.3">
      <c r="A1597">
        <v>14000</v>
      </c>
      <c r="B1597" t="str">
        <f t="shared" si="97"/>
        <v>10000</v>
      </c>
      <c r="C1597" t="str">
        <f t="shared" si="100"/>
        <v>CJS48035</v>
      </c>
      <c r="D1597" t="str">
        <f>"205025"</f>
        <v>205025</v>
      </c>
      <c r="E1597" t="s">
        <v>29</v>
      </c>
      <c r="F1597" s="1">
        <v>0</v>
      </c>
      <c r="G1597" s="1">
        <v>0</v>
      </c>
      <c r="H1597" s="1">
        <v>0</v>
      </c>
    </row>
    <row r="1598" spans="1:8" hidden="1" x14ac:dyDescent="0.3">
      <c r="A1598">
        <v>14000</v>
      </c>
      <c r="B1598" t="str">
        <f t="shared" si="97"/>
        <v>10000</v>
      </c>
      <c r="C1598" t="str">
        <f t="shared" si="100"/>
        <v>CJS48035</v>
      </c>
      <c r="D1598" t="str">
        <f>"308000"</f>
        <v>308000</v>
      </c>
      <c r="E1598" t="s">
        <v>120</v>
      </c>
      <c r="F1598" s="1">
        <v>-892.5</v>
      </c>
      <c r="G1598" s="1">
        <v>0</v>
      </c>
      <c r="H1598" s="1">
        <v>-892.5</v>
      </c>
    </row>
    <row r="1599" spans="1:8" hidden="1" x14ac:dyDescent="0.3">
      <c r="A1599">
        <v>14000</v>
      </c>
      <c r="B1599" t="str">
        <f t="shared" si="97"/>
        <v>10000</v>
      </c>
      <c r="C1599" t="str">
        <f t="shared" si="100"/>
        <v>CJS48035</v>
      </c>
      <c r="D1599" t="str">
        <f>"4009070"</f>
        <v>4009070</v>
      </c>
      <c r="E1599" t="s">
        <v>141</v>
      </c>
      <c r="F1599" s="1">
        <v>-61563.22</v>
      </c>
      <c r="G1599" s="1">
        <v>0</v>
      </c>
      <c r="H1599" s="1">
        <v>-61563.22</v>
      </c>
    </row>
    <row r="1600" spans="1:8" hidden="1" x14ac:dyDescent="0.3">
      <c r="A1600">
        <v>14000</v>
      </c>
      <c r="B1600" t="str">
        <f t="shared" si="97"/>
        <v>10000</v>
      </c>
      <c r="C1600" t="str">
        <f t="shared" si="100"/>
        <v>CJS48035</v>
      </c>
      <c r="D1600" t="str">
        <f>"4009071"</f>
        <v>4009071</v>
      </c>
      <c r="E1600" t="s">
        <v>110</v>
      </c>
      <c r="F1600" s="1">
        <v>-11454.84</v>
      </c>
      <c r="G1600" s="1">
        <v>0</v>
      </c>
      <c r="H1600" s="1">
        <v>-11454.84</v>
      </c>
    </row>
    <row r="1601" spans="1:8" hidden="1" x14ac:dyDescent="0.3">
      <c r="A1601">
        <v>14000</v>
      </c>
      <c r="B1601" t="str">
        <f t="shared" si="97"/>
        <v>10000</v>
      </c>
      <c r="C1601" t="str">
        <f t="shared" si="100"/>
        <v>CJS48035</v>
      </c>
      <c r="D1601" t="str">
        <f>"4016588"</f>
        <v>4016588</v>
      </c>
      <c r="E1601" t="s">
        <v>160</v>
      </c>
      <c r="F1601" s="1">
        <v>-369745.02</v>
      </c>
      <c r="G1601" s="1">
        <v>-17173.669999999998</v>
      </c>
      <c r="H1601" s="1">
        <v>-386918.69</v>
      </c>
    </row>
    <row r="1602" spans="1:8" hidden="1" x14ac:dyDescent="0.3">
      <c r="A1602">
        <v>14000</v>
      </c>
      <c r="B1602" t="str">
        <f t="shared" si="97"/>
        <v>10000</v>
      </c>
      <c r="C1602" t="str">
        <f t="shared" si="100"/>
        <v>CJS48035</v>
      </c>
      <c r="D1602" t="str">
        <f>"5011110"</f>
        <v>5011110</v>
      </c>
      <c r="E1602" t="s">
        <v>35</v>
      </c>
      <c r="F1602" s="1">
        <v>11602.77</v>
      </c>
      <c r="G1602" s="1">
        <v>473.25</v>
      </c>
      <c r="H1602" s="1">
        <v>12076.02</v>
      </c>
    </row>
    <row r="1603" spans="1:8" hidden="1" x14ac:dyDescent="0.3">
      <c r="A1603">
        <v>14000</v>
      </c>
      <c r="B1603" t="str">
        <f t="shared" ref="B1603:B1666" si="101">"10000"</f>
        <v>10000</v>
      </c>
      <c r="C1603" t="str">
        <f t="shared" si="100"/>
        <v>CJS48035</v>
      </c>
      <c r="D1603" t="str">
        <f>"5011120"</f>
        <v>5011120</v>
      </c>
      <c r="E1603" t="s">
        <v>36</v>
      </c>
      <c r="F1603" s="1">
        <v>6417.77</v>
      </c>
      <c r="G1603" s="1">
        <v>178.49</v>
      </c>
      <c r="H1603" s="1">
        <v>6596.26</v>
      </c>
    </row>
    <row r="1604" spans="1:8" hidden="1" x14ac:dyDescent="0.3">
      <c r="A1604">
        <v>14000</v>
      </c>
      <c r="B1604" t="str">
        <f t="shared" si="101"/>
        <v>10000</v>
      </c>
      <c r="C1604" t="str">
        <f t="shared" si="100"/>
        <v>CJS48035</v>
      </c>
      <c r="D1604" t="str">
        <f>"5011140"</f>
        <v>5011140</v>
      </c>
      <c r="E1604" t="s">
        <v>37</v>
      </c>
      <c r="F1604" s="1">
        <v>1165.58</v>
      </c>
      <c r="G1604" s="1">
        <v>48.21</v>
      </c>
      <c r="H1604" s="1">
        <v>1213.79</v>
      </c>
    </row>
    <row r="1605" spans="1:8" hidden="1" x14ac:dyDescent="0.3">
      <c r="A1605">
        <v>14000</v>
      </c>
      <c r="B1605" t="str">
        <f t="shared" si="101"/>
        <v>10000</v>
      </c>
      <c r="C1605" t="str">
        <f t="shared" si="100"/>
        <v>CJS48035</v>
      </c>
      <c r="D1605" t="str">
        <f>"5011150"</f>
        <v>5011150</v>
      </c>
      <c r="E1605" t="s">
        <v>38</v>
      </c>
      <c r="F1605" s="1">
        <v>14372.46</v>
      </c>
      <c r="G1605" s="1">
        <v>555.95000000000005</v>
      </c>
      <c r="H1605" s="1">
        <v>14928.41</v>
      </c>
    </row>
    <row r="1606" spans="1:8" hidden="1" x14ac:dyDescent="0.3">
      <c r="A1606">
        <v>14000</v>
      </c>
      <c r="B1606" t="str">
        <f t="shared" si="101"/>
        <v>10000</v>
      </c>
      <c r="C1606" t="str">
        <f t="shared" si="100"/>
        <v>CJS48035</v>
      </c>
      <c r="D1606" t="str">
        <f>"5011160"</f>
        <v>5011160</v>
      </c>
      <c r="E1606" t="s">
        <v>39</v>
      </c>
      <c r="F1606" s="1">
        <v>976.21</v>
      </c>
      <c r="G1606" s="1">
        <v>40.28</v>
      </c>
      <c r="H1606" s="1">
        <v>1016.49</v>
      </c>
    </row>
    <row r="1607" spans="1:8" hidden="1" x14ac:dyDescent="0.3">
      <c r="A1607">
        <v>14000</v>
      </c>
      <c r="B1607" t="str">
        <f t="shared" si="101"/>
        <v>10000</v>
      </c>
      <c r="C1607" t="str">
        <f t="shared" si="100"/>
        <v>CJS48035</v>
      </c>
      <c r="D1607" t="str">
        <f>"5011170"</f>
        <v>5011170</v>
      </c>
      <c r="E1607" t="s">
        <v>40</v>
      </c>
      <c r="F1607" s="1">
        <v>531.32000000000005</v>
      </c>
      <c r="G1607" s="1">
        <v>21.95</v>
      </c>
      <c r="H1607" s="1">
        <v>553.27</v>
      </c>
    </row>
    <row r="1608" spans="1:8" hidden="1" x14ac:dyDescent="0.3">
      <c r="A1608">
        <v>14000</v>
      </c>
      <c r="B1608" t="str">
        <f t="shared" si="101"/>
        <v>10000</v>
      </c>
      <c r="C1608" t="str">
        <f t="shared" si="100"/>
        <v>CJS48035</v>
      </c>
      <c r="D1608" t="str">
        <f>"5011230"</f>
        <v>5011230</v>
      </c>
      <c r="E1608" t="s">
        <v>43</v>
      </c>
      <c r="F1608" s="1">
        <v>87100.42</v>
      </c>
      <c r="G1608" s="1">
        <v>3596.95</v>
      </c>
      <c r="H1608" s="1">
        <v>90697.37</v>
      </c>
    </row>
    <row r="1609" spans="1:8" hidden="1" x14ac:dyDescent="0.3">
      <c r="A1609">
        <v>14000</v>
      </c>
      <c r="B1609" t="str">
        <f t="shared" si="101"/>
        <v>10000</v>
      </c>
      <c r="C1609" t="str">
        <f t="shared" si="100"/>
        <v>CJS48035</v>
      </c>
      <c r="D1609" t="str">
        <f>"5011310"</f>
        <v>5011310</v>
      </c>
      <c r="E1609" t="s">
        <v>45</v>
      </c>
      <c r="F1609" s="1">
        <v>1352</v>
      </c>
      <c r="G1609" s="1">
        <v>-1352</v>
      </c>
      <c r="H1609" s="1">
        <v>0</v>
      </c>
    </row>
    <row r="1610" spans="1:8" hidden="1" x14ac:dyDescent="0.3">
      <c r="A1610">
        <v>14000</v>
      </c>
      <c r="B1610" t="str">
        <f t="shared" si="101"/>
        <v>10000</v>
      </c>
      <c r="C1610" t="str">
        <f t="shared" si="100"/>
        <v>CJS48035</v>
      </c>
      <c r="D1610" t="str">
        <f>"5011380"</f>
        <v>5011380</v>
      </c>
      <c r="E1610" t="s">
        <v>46</v>
      </c>
      <c r="F1610" s="1">
        <v>228.18</v>
      </c>
      <c r="G1610" s="1">
        <v>6</v>
      </c>
      <c r="H1610" s="1">
        <v>234.18</v>
      </c>
    </row>
    <row r="1611" spans="1:8" hidden="1" x14ac:dyDescent="0.3">
      <c r="A1611">
        <v>14000</v>
      </c>
      <c r="B1611" t="str">
        <f t="shared" si="101"/>
        <v>10000</v>
      </c>
      <c r="C1611" t="str">
        <f t="shared" si="100"/>
        <v>CJS48035</v>
      </c>
      <c r="D1611" t="str">
        <f>"5011660"</f>
        <v>5011660</v>
      </c>
      <c r="E1611" t="s">
        <v>50</v>
      </c>
      <c r="F1611" s="1">
        <v>956.23</v>
      </c>
      <c r="G1611" s="1">
        <v>46.88</v>
      </c>
      <c r="H1611" s="1">
        <v>1003.11</v>
      </c>
    </row>
    <row r="1612" spans="1:8" hidden="1" x14ac:dyDescent="0.3">
      <c r="A1612">
        <v>14000</v>
      </c>
      <c r="B1612" t="str">
        <f t="shared" si="101"/>
        <v>10000</v>
      </c>
      <c r="C1612" t="str">
        <f t="shared" si="100"/>
        <v>CJS48035</v>
      </c>
      <c r="D1612" t="str">
        <f>"5012160"</f>
        <v>5012160</v>
      </c>
      <c r="E1612" t="s">
        <v>55</v>
      </c>
      <c r="F1612" s="1">
        <v>1578.13</v>
      </c>
      <c r="G1612" s="1">
        <v>0</v>
      </c>
      <c r="H1612" s="1">
        <v>1578.13</v>
      </c>
    </row>
    <row r="1613" spans="1:8" hidden="1" x14ac:dyDescent="0.3">
      <c r="A1613">
        <v>14000</v>
      </c>
      <c r="B1613" t="str">
        <f t="shared" si="101"/>
        <v>10000</v>
      </c>
      <c r="C1613" t="str">
        <f t="shared" si="100"/>
        <v>CJS48035</v>
      </c>
      <c r="D1613" t="str">
        <f>"5012170"</f>
        <v>5012170</v>
      </c>
      <c r="E1613" t="s">
        <v>56</v>
      </c>
      <c r="F1613" s="1">
        <v>0</v>
      </c>
      <c r="G1613" s="1">
        <v>0</v>
      </c>
      <c r="H1613" s="1">
        <v>0</v>
      </c>
    </row>
    <row r="1614" spans="1:8" hidden="1" x14ac:dyDescent="0.3">
      <c r="A1614">
        <v>14000</v>
      </c>
      <c r="B1614" t="str">
        <f t="shared" si="101"/>
        <v>10000</v>
      </c>
      <c r="C1614" t="str">
        <f t="shared" si="100"/>
        <v>CJS48035</v>
      </c>
      <c r="D1614" t="str">
        <f>"5012210"</f>
        <v>5012210</v>
      </c>
      <c r="E1614" t="s">
        <v>58</v>
      </c>
      <c r="F1614" s="1">
        <v>3000</v>
      </c>
      <c r="G1614" s="1">
        <v>0</v>
      </c>
      <c r="H1614" s="1">
        <v>3000</v>
      </c>
    </row>
    <row r="1615" spans="1:8" hidden="1" x14ac:dyDescent="0.3">
      <c r="A1615">
        <v>14000</v>
      </c>
      <c r="B1615" t="str">
        <f t="shared" si="101"/>
        <v>10000</v>
      </c>
      <c r="C1615" t="str">
        <f t="shared" si="100"/>
        <v>CJS48035</v>
      </c>
      <c r="D1615" t="str">
        <f>"5012220"</f>
        <v>5012220</v>
      </c>
      <c r="E1615" t="s">
        <v>59</v>
      </c>
      <c r="F1615" s="1">
        <v>1.64</v>
      </c>
      <c r="G1615" s="1">
        <v>0</v>
      </c>
      <c r="H1615" s="1">
        <v>1.64</v>
      </c>
    </row>
    <row r="1616" spans="1:8" hidden="1" x14ac:dyDescent="0.3">
      <c r="A1616">
        <v>14000</v>
      </c>
      <c r="B1616" t="str">
        <f t="shared" si="101"/>
        <v>10000</v>
      </c>
      <c r="C1616" t="str">
        <f t="shared" si="100"/>
        <v>CJS48035</v>
      </c>
      <c r="D1616" t="str">
        <f>"5012240"</f>
        <v>5012240</v>
      </c>
      <c r="E1616" t="s">
        <v>60</v>
      </c>
      <c r="F1616" s="1">
        <v>3900</v>
      </c>
      <c r="G1616" s="1">
        <v>0</v>
      </c>
      <c r="H1616" s="1">
        <v>3900</v>
      </c>
    </row>
    <row r="1617" spans="1:8" hidden="1" x14ac:dyDescent="0.3">
      <c r="A1617">
        <v>14000</v>
      </c>
      <c r="B1617" t="str">
        <f t="shared" si="101"/>
        <v>10000</v>
      </c>
      <c r="C1617" t="str">
        <f t="shared" si="100"/>
        <v>CJS48035</v>
      </c>
      <c r="D1617" t="str">
        <f>"5012440"</f>
        <v>5012440</v>
      </c>
      <c r="E1617" t="s">
        <v>62</v>
      </c>
      <c r="F1617" s="1">
        <v>2826.25</v>
      </c>
      <c r="G1617" s="1">
        <v>0</v>
      </c>
      <c r="H1617" s="1">
        <v>2826.25</v>
      </c>
    </row>
    <row r="1618" spans="1:8" hidden="1" x14ac:dyDescent="0.3">
      <c r="A1618">
        <v>14000</v>
      </c>
      <c r="B1618" t="str">
        <f t="shared" si="101"/>
        <v>10000</v>
      </c>
      <c r="C1618" t="str">
        <f t="shared" si="100"/>
        <v>CJS48035</v>
      </c>
      <c r="D1618" t="str">
        <f>"5012520"</f>
        <v>5012520</v>
      </c>
      <c r="E1618" t="s">
        <v>63</v>
      </c>
      <c r="F1618" s="1">
        <v>13.43</v>
      </c>
      <c r="G1618" s="1">
        <v>0</v>
      </c>
      <c r="H1618" s="1">
        <v>13.43</v>
      </c>
    </row>
    <row r="1619" spans="1:8" hidden="1" x14ac:dyDescent="0.3">
      <c r="A1619">
        <v>14000</v>
      </c>
      <c r="B1619" t="str">
        <f t="shared" si="101"/>
        <v>10000</v>
      </c>
      <c r="C1619" t="str">
        <f t="shared" si="100"/>
        <v>CJS48035</v>
      </c>
      <c r="D1619" t="str">
        <f>"5012780"</f>
        <v>5012780</v>
      </c>
      <c r="E1619" t="s">
        <v>72</v>
      </c>
      <c r="F1619" s="1">
        <v>2575.04</v>
      </c>
      <c r="G1619" s="1">
        <v>0</v>
      </c>
      <c r="H1619" s="1">
        <v>2575.04</v>
      </c>
    </row>
    <row r="1620" spans="1:8" hidden="1" x14ac:dyDescent="0.3">
      <c r="A1620">
        <v>14000</v>
      </c>
      <c r="B1620" t="str">
        <f t="shared" si="101"/>
        <v>10000</v>
      </c>
      <c r="C1620" t="str">
        <f t="shared" si="100"/>
        <v>CJS48035</v>
      </c>
      <c r="D1620" t="str">
        <f>"5013120"</f>
        <v>5013120</v>
      </c>
      <c r="E1620" t="s">
        <v>80</v>
      </c>
      <c r="F1620" s="1">
        <v>49.77</v>
      </c>
      <c r="G1620" s="1">
        <v>0</v>
      </c>
      <c r="H1620" s="1">
        <v>49.77</v>
      </c>
    </row>
    <row r="1621" spans="1:8" hidden="1" x14ac:dyDescent="0.3">
      <c r="A1621">
        <v>14000</v>
      </c>
      <c r="B1621" t="str">
        <f t="shared" si="101"/>
        <v>10000</v>
      </c>
      <c r="C1621" t="str">
        <f t="shared" si="100"/>
        <v>CJS48035</v>
      </c>
      <c r="D1621" t="str">
        <f>"5013650"</f>
        <v>5013650</v>
      </c>
      <c r="E1621" t="s">
        <v>83</v>
      </c>
      <c r="F1621" s="1">
        <v>0.22</v>
      </c>
      <c r="G1621" s="1">
        <v>0</v>
      </c>
      <c r="H1621" s="1">
        <v>0.22</v>
      </c>
    </row>
    <row r="1622" spans="1:8" hidden="1" x14ac:dyDescent="0.3">
      <c r="A1622">
        <v>14000</v>
      </c>
      <c r="B1622" t="str">
        <f t="shared" si="101"/>
        <v>10000</v>
      </c>
      <c r="C1622" t="str">
        <f t="shared" si="100"/>
        <v>CJS48035</v>
      </c>
      <c r="D1622" t="str">
        <f>"5014310"</f>
        <v>5014310</v>
      </c>
      <c r="E1622" t="s">
        <v>112</v>
      </c>
      <c r="F1622" s="1">
        <v>5442.75</v>
      </c>
      <c r="G1622" s="1">
        <v>0</v>
      </c>
      <c r="H1622" s="1">
        <v>5442.75</v>
      </c>
    </row>
    <row r="1623" spans="1:8" hidden="1" x14ac:dyDescent="0.3">
      <c r="A1623">
        <v>14000</v>
      </c>
      <c r="B1623" t="str">
        <f t="shared" si="101"/>
        <v>10000</v>
      </c>
      <c r="C1623" t="str">
        <f t="shared" si="100"/>
        <v>CJS48035</v>
      </c>
      <c r="D1623" t="str">
        <f>"5014510"</f>
        <v>5014510</v>
      </c>
      <c r="E1623" t="s">
        <v>88</v>
      </c>
      <c r="F1623" s="1">
        <v>37196.1</v>
      </c>
      <c r="G1623" s="1">
        <v>0</v>
      </c>
      <c r="H1623" s="1">
        <v>37196.1</v>
      </c>
    </row>
    <row r="1624" spans="1:8" hidden="1" x14ac:dyDescent="0.3">
      <c r="A1624">
        <v>14000</v>
      </c>
      <c r="B1624" t="str">
        <f t="shared" si="101"/>
        <v>10000</v>
      </c>
      <c r="C1624" t="str">
        <f t="shared" si="100"/>
        <v>CJS48035</v>
      </c>
      <c r="D1624" t="str">
        <f>"5014520"</f>
        <v>5014520</v>
      </c>
      <c r="E1624" t="s">
        <v>111</v>
      </c>
      <c r="F1624" s="1">
        <v>170924.64</v>
      </c>
      <c r="G1624" s="1">
        <v>0</v>
      </c>
      <c r="H1624" s="1">
        <v>170924.64</v>
      </c>
    </row>
    <row r="1625" spans="1:8" hidden="1" x14ac:dyDescent="0.3">
      <c r="A1625">
        <v>14000</v>
      </c>
      <c r="B1625" t="str">
        <f t="shared" si="101"/>
        <v>10000</v>
      </c>
      <c r="C1625" t="str">
        <f t="shared" si="100"/>
        <v>CJS48035</v>
      </c>
      <c r="D1625" t="str">
        <f>"5014810"</f>
        <v>5014810</v>
      </c>
      <c r="E1625" t="s">
        <v>146</v>
      </c>
      <c r="F1625" s="1">
        <v>11454.84</v>
      </c>
      <c r="G1625" s="1">
        <v>0</v>
      </c>
      <c r="H1625" s="1">
        <v>11454.84</v>
      </c>
    </row>
    <row r="1626" spans="1:8" hidden="1" x14ac:dyDescent="0.3">
      <c r="A1626">
        <v>14000</v>
      </c>
      <c r="B1626" t="str">
        <f t="shared" si="101"/>
        <v>10000</v>
      </c>
      <c r="C1626" t="str">
        <f t="shared" si="100"/>
        <v>CJS48035</v>
      </c>
      <c r="D1626" t="str">
        <f>"5014820"</f>
        <v>5014820</v>
      </c>
      <c r="E1626" t="s">
        <v>147</v>
      </c>
      <c r="F1626" s="1">
        <v>61563.22</v>
      </c>
      <c r="G1626" s="1">
        <v>0</v>
      </c>
      <c r="H1626" s="1">
        <v>61563.22</v>
      </c>
    </row>
    <row r="1627" spans="1:8" hidden="1" x14ac:dyDescent="0.3">
      <c r="A1627">
        <v>14000</v>
      </c>
      <c r="B1627" t="str">
        <f t="shared" si="101"/>
        <v>10000</v>
      </c>
      <c r="C1627" t="str">
        <f t="shared" si="100"/>
        <v>CJS48035</v>
      </c>
      <c r="D1627" t="str">
        <f>"5015380"</f>
        <v>5015380</v>
      </c>
      <c r="E1627" t="s">
        <v>91</v>
      </c>
      <c r="F1627" s="1">
        <v>3217</v>
      </c>
      <c r="G1627" s="1">
        <v>0</v>
      </c>
      <c r="H1627" s="1">
        <v>3217</v>
      </c>
    </row>
    <row r="1628" spans="1:8" hidden="1" x14ac:dyDescent="0.3">
      <c r="A1628">
        <v>14000</v>
      </c>
      <c r="B1628" t="str">
        <f t="shared" si="101"/>
        <v>10000</v>
      </c>
      <c r="C1628" t="str">
        <f t="shared" si="100"/>
        <v>CJS48035</v>
      </c>
      <c r="D1628" t="str">
        <f>"5015410"</f>
        <v>5015410</v>
      </c>
      <c r="E1628" t="s">
        <v>93</v>
      </c>
      <c r="F1628" s="1">
        <v>1509.88</v>
      </c>
      <c r="G1628" s="1">
        <v>0</v>
      </c>
      <c r="H1628" s="1">
        <v>1509.88</v>
      </c>
    </row>
    <row r="1629" spans="1:8" hidden="1" x14ac:dyDescent="0.3">
      <c r="A1629">
        <v>14000</v>
      </c>
      <c r="B1629" t="str">
        <f t="shared" si="101"/>
        <v>10000</v>
      </c>
      <c r="C1629" t="str">
        <f t="shared" si="100"/>
        <v>CJS48035</v>
      </c>
      <c r="D1629" t="str">
        <f>"5022180"</f>
        <v>5022180</v>
      </c>
      <c r="E1629" t="s">
        <v>100</v>
      </c>
      <c r="F1629" s="1">
        <v>8103</v>
      </c>
      <c r="G1629" s="1">
        <v>0</v>
      </c>
      <c r="H1629" s="1">
        <v>8103</v>
      </c>
    </row>
    <row r="1630" spans="1:8" hidden="1" x14ac:dyDescent="0.3">
      <c r="A1630">
        <v>14000</v>
      </c>
      <c r="B1630" t="str">
        <f t="shared" si="101"/>
        <v>10000</v>
      </c>
      <c r="C1630" t="str">
        <f t="shared" si="100"/>
        <v>CJS48035</v>
      </c>
      <c r="D1630" t="str">
        <f>"5022240"</f>
        <v>5022240</v>
      </c>
      <c r="E1630" t="s">
        <v>101</v>
      </c>
      <c r="F1630" s="1">
        <v>18.600000000000001</v>
      </c>
      <c r="G1630" s="1">
        <v>0</v>
      </c>
      <c r="H1630" s="1">
        <v>18.600000000000001</v>
      </c>
    </row>
    <row r="1631" spans="1:8" hidden="1" x14ac:dyDescent="0.3">
      <c r="A1631">
        <v>14000</v>
      </c>
      <c r="B1631" t="str">
        <f t="shared" si="101"/>
        <v>10000</v>
      </c>
      <c r="C1631" t="str">
        <f t="shared" si="100"/>
        <v>CJS48035</v>
      </c>
      <c r="D1631" t="str">
        <f>"5022320"</f>
        <v>5022320</v>
      </c>
      <c r="E1631" t="s">
        <v>103</v>
      </c>
      <c r="F1631" s="1">
        <v>0</v>
      </c>
      <c r="G1631" s="1">
        <v>0</v>
      </c>
      <c r="H1631" s="1">
        <v>0</v>
      </c>
    </row>
    <row r="1632" spans="1:8" hidden="1" x14ac:dyDescent="0.3">
      <c r="A1632">
        <v>14000</v>
      </c>
      <c r="B1632" t="str">
        <f t="shared" si="101"/>
        <v>10000</v>
      </c>
      <c r="C1632" t="str">
        <f t="shared" si="100"/>
        <v>CJS48035</v>
      </c>
      <c r="D1632" t="str">
        <f>"609930"</f>
        <v>609930</v>
      </c>
      <c r="E1632" t="s">
        <v>148</v>
      </c>
      <c r="F1632" s="1">
        <v>17680.41</v>
      </c>
      <c r="G1632" s="1">
        <v>0</v>
      </c>
      <c r="H1632" s="1">
        <v>17680.41</v>
      </c>
    </row>
    <row r="1633" spans="1:8" hidden="1" x14ac:dyDescent="0.3">
      <c r="A1633">
        <v>14000</v>
      </c>
      <c r="B1633" t="str">
        <f t="shared" si="101"/>
        <v>10000</v>
      </c>
      <c r="C1633" t="str">
        <f>"CJS48036"</f>
        <v>CJS48036</v>
      </c>
      <c r="D1633" t="str">
        <f>"101010"</f>
        <v>101010</v>
      </c>
      <c r="E1633" t="s">
        <v>27</v>
      </c>
      <c r="F1633" s="1">
        <v>0</v>
      </c>
      <c r="G1633" s="1">
        <v>0</v>
      </c>
      <c r="H1633" s="1">
        <v>0</v>
      </c>
    </row>
    <row r="1634" spans="1:8" hidden="1" x14ac:dyDescent="0.3">
      <c r="A1634">
        <v>14000</v>
      </c>
      <c r="B1634" t="str">
        <f t="shared" si="101"/>
        <v>10000</v>
      </c>
      <c r="C1634" t="str">
        <f>"CJS48044"</f>
        <v>CJS48044</v>
      </c>
      <c r="D1634" t="str">
        <f>"101010"</f>
        <v>101010</v>
      </c>
      <c r="E1634" t="s">
        <v>27</v>
      </c>
      <c r="F1634" s="1">
        <v>0</v>
      </c>
      <c r="G1634" s="1">
        <v>0</v>
      </c>
      <c r="H1634" s="1">
        <v>0</v>
      </c>
    </row>
    <row r="1635" spans="1:8" hidden="1" x14ac:dyDescent="0.3">
      <c r="A1635">
        <v>14000</v>
      </c>
      <c r="B1635" t="str">
        <f t="shared" si="101"/>
        <v>10000</v>
      </c>
      <c r="C1635" t="str">
        <f>"CJS48070"</f>
        <v>CJS48070</v>
      </c>
      <c r="D1635" t="str">
        <f>"101010"</f>
        <v>101010</v>
      </c>
      <c r="E1635" t="s">
        <v>27</v>
      </c>
      <c r="F1635" s="1">
        <v>0</v>
      </c>
      <c r="G1635" s="1">
        <v>0</v>
      </c>
      <c r="H1635" s="1">
        <v>0</v>
      </c>
    </row>
    <row r="1636" spans="1:8" hidden="1" x14ac:dyDescent="0.3">
      <c r="A1636">
        <v>14000</v>
      </c>
      <c r="B1636" t="str">
        <f t="shared" si="101"/>
        <v>10000</v>
      </c>
      <c r="C1636" t="str">
        <f>"CJS48070"</f>
        <v>CJS48070</v>
      </c>
      <c r="D1636" t="str">
        <f>"4009004"</f>
        <v>4009004</v>
      </c>
      <c r="E1636" t="s">
        <v>133</v>
      </c>
      <c r="F1636" s="1">
        <v>0</v>
      </c>
      <c r="G1636" s="1">
        <v>0</v>
      </c>
      <c r="H1636" s="1">
        <v>0</v>
      </c>
    </row>
    <row r="1637" spans="1:8" hidden="1" x14ac:dyDescent="0.3">
      <c r="A1637">
        <v>14000</v>
      </c>
      <c r="B1637" t="str">
        <f t="shared" si="101"/>
        <v>10000</v>
      </c>
      <c r="C1637" t="str">
        <f>"CJS51000"</f>
        <v>CJS51000</v>
      </c>
      <c r="D1637" t="str">
        <f>"101010"</f>
        <v>101010</v>
      </c>
      <c r="E1637" t="s">
        <v>27</v>
      </c>
      <c r="F1637" s="1">
        <v>0</v>
      </c>
      <c r="G1637" s="1">
        <v>0</v>
      </c>
      <c r="H1637" s="1">
        <v>0</v>
      </c>
    </row>
    <row r="1638" spans="1:8" hidden="1" x14ac:dyDescent="0.3">
      <c r="A1638">
        <v>14000</v>
      </c>
      <c r="B1638" t="str">
        <f t="shared" si="101"/>
        <v>10000</v>
      </c>
      <c r="C1638" t="str">
        <f>"CJS5101708"</f>
        <v>CJS5101708</v>
      </c>
      <c r="D1638" t="str">
        <f>"101010"</f>
        <v>101010</v>
      </c>
      <c r="E1638" t="s">
        <v>27</v>
      </c>
      <c r="F1638" s="1">
        <v>0</v>
      </c>
      <c r="G1638" s="1">
        <v>0</v>
      </c>
      <c r="H1638" s="1">
        <v>0</v>
      </c>
    </row>
    <row r="1639" spans="1:8" hidden="1" x14ac:dyDescent="0.3">
      <c r="A1639">
        <v>14000</v>
      </c>
      <c r="B1639" t="str">
        <f t="shared" si="101"/>
        <v>10000</v>
      </c>
      <c r="C1639" t="str">
        <f>"CJS5101708"</f>
        <v>CJS5101708</v>
      </c>
      <c r="D1639" t="str">
        <f>"5014510"</f>
        <v>5014510</v>
      </c>
      <c r="E1639" t="s">
        <v>88</v>
      </c>
      <c r="F1639" s="1">
        <v>0</v>
      </c>
      <c r="G1639" s="1">
        <v>0</v>
      </c>
      <c r="H1639" s="1">
        <v>0</v>
      </c>
    </row>
    <row r="1640" spans="1:8" hidden="1" x14ac:dyDescent="0.3">
      <c r="A1640">
        <v>14000</v>
      </c>
      <c r="B1640" t="str">
        <f t="shared" si="101"/>
        <v>10000</v>
      </c>
      <c r="C1640" t="str">
        <f>"CJS53002"</f>
        <v>CJS53002</v>
      </c>
      <c r="D1640" t="str">
        <f>"101010"</f>
        <v>101010</v>
      </c>
      <c r="E1640" t="s">
        <v>27</v>
      </c>
      <c r="F1640" s="1">
        <v>0</v>
      </c>
      <c r="G1640" s="1">
        <v>0</v>
      </c>
      <c r="H1640" s="1">
        <v>0</v>
      </c>
    </row>
    <row r="1641" spans="1:8" hidden="1" x14ac:dyDescent="0.3">
      <c r="A1641">
        <v>14000</v>
      </c>
      <c r="B1641" t="str">
        <f t="shared" si="101"/>
        <v>10000</v>
      </c>
      <c r="C1641" t="str">
        <f>"CJS53002"</f>
        <v>CJS53002</v>
      </c>
      <c r="D1641" t="str">
        <f>"205025"</f>
        <v>205025</v>
      </c>
      <c r="E1641" t="s">
        <v>29</v>
      </c>
      <c r="F1641" s="1">
        <v>0</v>
      </c>
      <c r="G1641" s="1">
        <v>0</v>
      </c>
      <c r="H1641" s="1">
        <v>0</v>
      </c>
    </row>
    <row r="1642" spans="1:8" hidden="1" x14ac:dyDescent="0.3">
      <c r="A1642">
        <v>14000</v>
      </c>
      <c r="B1642" t="str">
        <f t="shared" si="101"/>
        <v>10000</v>
      </c>
      <c r="C1642" t="str">
        <f>"CJS53002"</f>
        <v>CJS53002</v>
      </c>
      <c r="D1642" t="str">
        <f>"308000"</f>
        <v>308000</v>
      </c>
      <c r="E1642" t="s">
        <v>120</v>
      </c>
      <c r="F1642" s="1">
        <v>-7858.76</v>
      </c>
      <c r="G1642" s="1">
        <v>0</v>
      </c>
      <c r="H1642" s="1">
        <v>-7858.76</v>
      </c>
    </row>
    <row r="1643" spans="1:8" hidden="1" x14ac:dyDescent="0.3">
      <c r="A1643">
        <v>14000</v>
      </c>
      <c r="B1643" t="str">
        <f t="shared" si="101"/>
        <v>10000</v>
      </c>
      <c r="C1643" t="str">
        <f>"CJS53002"</f>
        <v>CJS53002</v>
      </c>
      <c r="D1643" t="str">
        <f>"4016590"</f>
        <v>4016590</v>
      </c>
      <c r="E1643" t="s">
        <v>169</v>
      </c>
      <c r="F1643" s="1">
        <v>7858.76</v>
      </c>
      <c r="G1643" s="1">
        <v>0</v>
      </c>
      <c r="H1643" s="1">
        <v>7858.76</v>
      </c>
    </row>
    <row r="1644" spans="1:8" hidden="1" x14ac:dyDescent="0.3">
      <c r="A1644">
        <v>14000</v>
      </c>
      <c r="B1644" t="str">
        <f t="shared" si="101"/>
        <v>10000</v>
      </c>
      <c r="C1644" t="str">
        <f>"CJS56000"</f>
        <v>CJS56000</v>
      </c>
      <c r="D1644" t="str">
        <f>"101010"</f>
        <v>101010</v>
      </c>
      <c r="E1644" t="s">
        <v>27</v>
      </c>
      <c r="F1644" s="1">
        <v>0</v>
      </c>
      <c r="G1644" s="1">
        <v>0</v>
      </c>
      <c r="H1644" s="1">
        <v>0</v>
      </c>
    </row>
    <row r="1645" spans="1:8" hidden="1" x14ac:dyDescent="0.3">
      <c r="A1645">
        <v>14000</v>
      </c>
      <c r="B1645" t="str">
        <f t="shared" si="101"/>
        <v>10000</v>
      </c>
      <c r="C1645" t="str">
        <f t="shared" ref="C1645:C1680" si="102">"CJS5601701"</f>
        <v>CJS5601701</v>
      </c>
      <c r="D1645" t="str">
        <f>"101010"</f>
        <v>101010</v>
      </c>
      <c r="E1645" t="s">
        <v>27</v>
      </c>
      <c r="F1645" s="1">
        <v>192.52</v>
      </c>
      <c r="G1645" s="1">
        <v>0</v>
      </c>
      <c r="H1645" s="1">
        <v>192.52</v>
      </c>
    </row>
    <row r="1646" spans="1:8" hidden="1" x14ac:dyDescent="0.3">
      <c r="A1646">
        <v>14000</v>
      </c>
      <c r="B1646" t="str">
        <f t="shared" si="101"/>
        <v>10000</v>
      </c>
      <c r="C1646" t="str">
        <f t="shared" si="102"/>
        <v>CJS5601701</v>
      </c>
      <c r="D1646" t="str">
        <f>"205025"</f>
        <v>205025</v>
      </c>
      <c r="E1646" t="s">
        <v>29</v>
      </c>
      <c r="F1646" s="1">
        <v>0</v>
      </c>
      <c r="G1646" s="1">
        <v>0</v>
      </c>
      <c r="H1646" s="1">
        <v>0</v>
      </c>
    </row>
    <row r="1647" spans="1:8" hidden="1" x14ac:dyDescent="0.3">
      <c r="A1647">
        <v>14000</v>
      </c>
      <c r="B1647" t="str">
        <f t="shared" si="101"/>
        <v>10000</v>
      </c>
      <c r="C1647" t="str">
        <f t="shared" si="102"/>
        <v>CJS5601701</v>
      </c>
      <c r="D1647" t="str">
        <f>"308000"</f>
        <v>308000</v>
      </c>
      <c r="E1647" t="s">
        <v>120</v>
      </c>
      <c r="F1647" s="1">
        <v>-5790.21</v>
      </c>
      <c r="G1647" s="1">
        <v>0</v>
      </c>
      <c r="H1647" s="1">
        <v>-5790.21</v>
      </c>
    </row>
    <row r="1648" spans="1:8" hidden="1" x14ac:dyDescent="0.3">
      <c r="A1648">
        <v>14000</v>
      </c>
      <c r="B1648" t="str">
        <f t="shared" si="101"/>
        <v>10000</v>
      </c>
      <c r="C1648" t="str">
        <f t="shared" si="102"/>
        <v>CJS5601701</v>
      </c>
      <c r="D1648" t="str">
        <f>"4009070"</f>
        <v>4009070</v>
      </c>
      <c r="E1648" t="s">
        <v>141</v>
      </c>
      <c r="F1648" s="1">
        <v>-168381.44</v>
      </c>
      <c r="G1648" s="1">
        <v>0</v>
      </c>
      <c r="H1648" s="1">
        <v>-168381.44</v>
      </c>
    </row>
    <row r="1649" spans="1:8" hidden="1" x14ac:dyDescent="0.3">
      <c r="A1649">
        <v>14000</v>
      </c>
      <c r="B1649" t="str">
        <f t="shared" si="101"/>
        <v>10000</v>
      </c>
      <c r="C1649" t="str">
        <f t="shared" si="102"/>
        <v>CJS5601701</v>
      </c>
      <c r="D1649" t="str">
        <f>"4009071"</f>
        <v>4009071</v>
      </c>
      <c r="E1649" t="s">
        <v>110</v>
      </c>
      <c r="F1649" s="1">
        <v>-31315.71</v>
      </c>
      <c r="G1649" s="1">
        <v>0</v>
      </c>
      <c r="H1649" s="1">
        <v>-31315.71</v>
      </c>
    </row>
    <row r="1650" spans="1:8" hidden="1" x14ac:dyDescent="0.3">
      <c r="A1650">
        <v>14000</v>
      </c>
      <c r="B1650" t="str">
        <f t="shared" si="101"/>
        <v>10000</v>
      </c>
      <c r="C1650" t="str">
        <f t="shared" si="102"/>
        <v>CJS5601701</v>
      </c>
      <c r="D1650" t="str">
        <f>"4016575"</f>
        <v>4016575</v>
      </c>
      <c r="E1650" t="s">
        <v>164</v>
      </c>
      <c r="F1650" s="1">
        <v>-2479510.4900000002</v>
      </c>
      <c r="G1650" s="1">
        <v>0</v>
      </c>
      <c r="H1650" s="1">
        <v>-2479510.4900000002</v>
      </c>
    </row>
    <row r="1651" spans="1:8" hidden="1" x14ac:dyDescent="0.3">
      <c r="A1651">
        <v>14000</v>
      </c>
      <c r="B1651" t="str">
        <f t="shared" si="101"/>
        <v>10000</v>
      </c>
      <c r="C1651" t="str">
        <f t="shared" si="102"/>
        <v>CJS5601701</v>
      </c>
      <c r="D1651" t="str">
        <f>"5011110"</f>
        <v>5011110</v>
      </c>
      <c r="E1651" t="s">
        <v>35</v>
      </c>
      <c r="F1651" s="1">
        <v>35190.94</v>
      </c>
      <c r="G1651" s="1">
        <v>0</v>
      </c>
      <c r="H1651" s="1">
        <v>35190.94</v>
      </c>
    </row>
    <row r="1652" spans="1:8" hidden="1" x14ac:dyDescent="0.3">
      <c r="A1652">
        <v>14000</v>
      </c>
      <c r="B1652" t="str">
        <f t="shared" si="101"/>
        <v>10000</v>
      </c>
      <c r="C1652" t="str">
        <f t="shared" si="102"/>
        <v>CJS5601701</v>
      </c>
      <c r="D1652" t="str">
        <f>"5011120"</f>
        <v>5011120</v>
      </c>
      <c r="E1652" t="s">
        <v>36</v>
      </c>
      <c r="F1652" s="1">
        <v>19389.45</v>
      </c>
      <c r="G1652" s="1">
        <v>0</v>
      </c>
      <c r="H1652" s="1">
        <v>19389.45</v>
      </c>
    </row>
    <row r="1653" spans="1:8" hidden="1" x14ac:dyDescent="0.3">
      <c r="A1653">
        <v>14000</v>
      </c>
      <c r="B1653" t="str">
        <f t="shared" si="101"/>
        <v>10000</v>
      </c>
      <c r="C1653" t="str">
        <f t="shared" si="102"/>
        <v>CJS5601701</v>
      </c>
      <c r="D1653" t="str">
        <f>"5011140"</f>
        <v>5011140</v>
      </c>
      <c r="E1653" t="s">
        <v>37</v>
      </c>
      <c r="F1653" s="1">
        <v>3426.95</v>
      </c>
      <c r="G1653" s="1">
        <v>0</v>
      </c>
      <c r="H1653" s="1">
        <v>3426.95</v>
      </c>
    </row>
    <row r="1654" spans="1:8" hidden="1" x14ac:dyDescent="0.3">
      <c r="A1654">
        <v>14000</v>
      </c>
      <c r="B1654" t="str">
        <f t="shared" si="101"/>
        <v>10000</v>
      </c>
      <c r="C1654" t="str">
        <f t="shared" si="102"/>
        <v>CJS5601701</v>
      </c>
      <c r="D1654" t="str">
        <f>"5011150"</f>
        <v>5011150</v>
      </c>
      <c r="E1654" t="s">
        <v>38</v>
      </c>
      <c r="F1654" s="1">
        <v>55474.27</v>
      </c>
      <c r="G1654" s="1">
        <v>0</v>
      </c>
      <c r="H1654" s="1">
        <v>55474.27</v>
      </c>
    </row>
    <row r="1655" spans="1:8" hidden="1" x14ac:dyDescent="0.3">
      <c r="A1655">
        <v>14000</v>
      </c>
      <c r="B1655" t="str">
        <f t="shared" si="101"/>
        <v>10000</v>
      </c>
      <c r="C1655" t="str">
        <f t="shared" si="102"/>
        <v>CJS5601701</v>
      </c>
      <c r="D1655" t="str">
        <f>"5011160"</f>
        <v>5011160</v>
      </c>
      <c r="E1655" t="s">
        <v>39</v>
      </c>
      <c r="F1655" s="1">
        <v>2896.68</v>
      </c>
      <c r="G1655" s="1">
        <v>0</v>
      </c>
      <c r="H1655" s="1">
        <v>2896.68</v>
      </c>
    </row>
    <row r="1656" spans="1:8" hidden="1" x14ac:dyDescent="0.3">
      <c r="A1656">
        <v>14000</v>
      </c>
      <c r="B1656" t="str">
        <f t="shared" si="101"/>
        <v>10000</v>
      </c>
      <c r="C1656" t="str">
        <f t="shared" si="102"/>
        <v>CJS5601701</v>
      </c>
      <c r="D1656" t="str">
        <f>"5011170"</f>
        <v>5011170</v>
      </c>
      <c r="E1656" t="s">
        <v>40</v>
      </c>
      <c r="F1656" s="1">
        <v>1570.29</v>
      </c>
      <c r="G1656" s="1">
        <v>0</v>
      </c>
      <c r="H1656" s="1">
        <v>1570.29</v>
      </c>
    </row>
    <row r="1657" spans="1:8" hidden="1" x14ac:dyDescent="0.3">
      <c r="A1657">
        <v>14000</v>
      </c>
      <c r="B1657" t="str">
        <f t="shared" si="101"/>
        <v>10000</v>
      </c>
      <c r="C1657" t="str">
        <f t="shared" si="102"/>
        <v>CJS5601701</v>
      </c>
      <c r="D1657" t="str">
        <f>"5011230"</f>
        <v>5011230</v>
      </c>
      <c r="E1657" t="s">
        <v>43</v>
      </c>
      <c r="F1657" s="1">
        <v>256704.64000000001</v>
      </c>
      <c r="G1657" s="1">
        <v>0</v>
      </c>
      <c r="H1657" s="1">
        <v>256704.64000000001</v>
      </c>
    </row>
    <row r="1658" spans="1:8" hidden="1" x14ac:dyDescent="0.3">
      <c r="A1658">
        <v>14000</v>
      </c>
      <c r="B1658" t="str">
        <f t="shared" si="101"/>
        <v>10000</v>
      </c>
      <c r="C1658" t="str">
        <f t="shared" si="102"/>
        <v>CJS5601701</v>
      </c>
      <c r="D1658" t="str">
        <f>"5011380"</f>
        <v>5011380</v>
      </c>
      <c r="E1658" t="s">
        <v>46</v>
      </c>
      <c r="F1658" s="1">
        <v>1077.4000000000001</v>
      </c>
      <c r="G1658" s="1">
        <v>0</v>
      </c>
      <c r="H1658" s="1">
        <v>1077.4000000000001</v>
      </c>
    </row>
    <row r="1659" spans="1:8" hidden="1" x14ac:dyDescent="0.3">
      <c r="A1659">
        <v>14000</v>
      </c>
      <c r="B1659" t="str">
        <f t="shared" si="101"/>
        <v>10000</v>
      </c>
      <c r="C1659" t="str">
        <f t="shared" si="102"/>
        <v>CJS5601701</v>
      </c>
      <c r="D1659" t="str">
        <f>"5011410"</f>
        <v>5011410</v>
      </c>
      <c r="E1659" t="s">
        <v>47</v>
      </c>
      <c r="F1659" s="1">
        <v>12930.4</v>
      </c>
      <c r="G1659" s="1">
        <v>0</v>
      </c>
      <c r="H1659" s="1">
        <v>12930.4</v>
      </c>
    </row>
    <row r="1660" spans="1:8" hidden="1" x14ac:dyDescent="0.3">
      <c r="A1660">
        <v>14000</v>
      </c>
      <c r="B1660" t="str">
        <f t="shared" si="101"/>
        <v>10000</v>
      </c>
      <c r="C1660" t="str">
        <f t="shared" si="102"/>
        <v>CJS5601701</v>
      </c>
      <c r="D1660" t="str">
        <f>"5011660"</f>
        <v>5011660</v>
      </c>
      <c r="E1660" t="s">
        <v>50</v>
      </c>
      <c r="F1660" s="1">
        <v>1523.31</v>
      </c>
      <c r="G1660" s="1">
        <v>0</v>
      </c>
      <c r="H1660" s="1">
        <v>1523.31</v>
      </c>
    </row>
    <row r="1661" spans="1:8" hidden="1" x14ac:dyDescent="0.3">
      <c r="A1661">
        <v>14000</v>
      </c>
      <c r="B1661" t="str">
        <f t="shared" si="101"/>
        <v>10000</v>
      </c>
      <c r="C1661" t="str">
        <f t="shared" si="102"/>
        <v>CJS5601701</v>
      </c>
      <c r="D1661" t="str">
        <f>"5012160"</f>
        <v>5012160</v>
      </c>
      <c r="E1661" t="s">
        <v>55</v>
      </c>
      <c r="F1661" s="1">
        <v>307.89999999999998</v>
      </c>
      <c r="G1661" s="1">
        <v>0</v>
      </c>
      <c r="H1661" s="1">
        <v>307.89999999999998</v>
      </c>
    </row>
    <row r="1662" spans="1:8" hidden="1" x14ac:dyDescent="0.3">
      <c r="A1662">
        <v>14000</v>
      </c>
      <c r="B1662" t="str">
        <f t="shared" si="101"/>
        <v>10000</v>
      </c>
      <c r="C1662" t="str">
        <f t="shared" si="102"/>
        <v>CJS5601701</v>
      </c>
      <c r="D1662" t="str">
        <f>"5012170"</f>
        <v>5012170</v>
      </c>
      <c r="E1662" t="s">
        <v>56</v>
      </c>
      <c r="F1662" s="1">
        <v>83.06</v>
      </c>
      <c r="G1662" s="1">
        <v>0</v>
      </c>
      <c r="H1662" s="1">
        <v>83.06</v>
      </c>
    </row>
    <row r="1663" spans="1:8" hidden="1" x14ac:dyDescent="0.3">
      <c r="A1663">
        <v>14000</v>
      </c>
      <c r="B1663" t="str">
        <f t="shared" si="101"/>
        <v>10000</v>
      </c>
      <c r="C1663" t="str">
        <f t="shared" si="102"/>
        <v>CJS5601701</v>
      </c>
      <c r="D1663" t="str">
        <f>"5012210"</f>
        <v>5012210</v>
      </c>
      <c r="E1663" t="s">
        <v>58</v>
      </c>
      <c r="F1663" s="1">
        <v>4000</v>
      </c>
      <c r="G1663" s="1">
        <v>0</v>
      </c>
      <c r="H1663" s="1">
        <v>4000</v>
      </c>
    </row>
    <row r="1664" spans="1:8" hidden="1" x14ac:dyDescent="0.3">
      <c r="A1664">
        <v>14000</v>
      </c>
      <c r="B1664" t="str">
        <f t="shared" si="101"/>
        <v>10000</v>
      </c>
      <c r="C1664" t="str">
        <f t="shared" si="102"/>
        <v>CJS5601701</v>
      </c>
      <c r="D1664" t="str">
        <f>"5012240"</f>
        <v>5012240</v>
      </c>
      <c r="E1664" t="s">
        <v>60</v>
      </c>
      <c r="F1664" s="1">
        <v>-350</v>
      </c>
      <c r="G1664" s="1">
        <v>0</v>
      </c>
      <c r="H1664" s="1">
        <v>-350</v>
      </c>
    </row>
    <row r="1665" spans="1:8" hidden="1" x14ac:dyDescent="0.3">
      <c r="A1665">
        <v>14000</v>
      </c>
      <c r="B1665" t="str">
        <f t="shared" si="101"/>
        <v>10000</v>
      </c>
      <c r="C1665" t="str">
        <f t="shared" si="102"/>
        <v>CJS5601701</v>
      </c>
      <c r="D1665" t="str">
        <f>"5012440"</f>
        <v>5012440</v>
      </c>
      <c r="E1665" t="s">
        <v>62</v>
      </c>
      <c r="F1665" s="1">
        <v>14166.7</v>
      </c>
      <c r="G1665" s="1">
        <v>0</v>
      </c>
      <c r="H1665" s="1">
        <v>14166.7</v>
      </c>
    </row>
    <row r="1666" spans="1:8" hidden="1" x14ac:dyDescent="0.3">
      <c r="A1666">
        <v>14000</v>
      </c>
      <c r="B1666" t="str">
        <f t="shared" si="101"/>
        <v>10000</v>
      </c>
      <c r="C1666" t="str">
        <f t="shared" si="102"/>
        <v>CJS5601701</v>
      </c>
      <c r="D1666" t="str">
        <f>"5012520"</f>
        <v>5012520</v>
      </c>
      <c r="E1666" t="s">
        <v>63</v>
      </c>
      <c r="F1666" s="1">
        <v>62.47</v>
      </c>
      <c r="G1666" s="1">
        <v>0</v>
      </c>
      <c r="H1666" s="1">
        <v>62.47</v>
      </c>
    </row>
    <row r="1667" spans="1:8" hidden="1" x14ac:dyDescent="0.3">
      <c r="A1667">
        <v>14000</v>
      </c>
      <c r="B1667" t="str">
        <f t="shared" ref="B1667:B1730" si="103">"10000"</f>
        <v>10000</v>
      </c>
      <c r="C1667" t="str">
        <f t="shared" si="102"/>
        <v>CJS5601701</v>
      </c>
      <c r="D1667" t="str">
        <f>"5012590"</f>
        <v>5012590</v>
      </c>
      <c r="E1667" t="s">
        <v>64</v>
      </c>
      <c r="F1667" s="1">
        <v>30</v>
      </c>
      <c r="G1667" s="1">
        <v>0</v>
      </c>
      <c r="H1667" s="1">
        <v>30</v>
      </c>
    </row>
    <row r="1668" spans="1:8" hidden="1" x14ac:dyDescent="0.3">
      <c r="A1668">
        <v>14000</v>
      </c>
      <c r="B1668" t="str">
        <f t="shared" si="103"/>
        <v>10000</v>
      </c>
      <c r="C1668" t="str">
        <f t="shared" si="102"/>
        <v>CJS5601701</v>
      </c>
      <c r="D1668" t="str">
        <f>"5012830"</f>
        <v>5012830</v>
      </c>
      <c r="E1668" t="s">
        <v>74</v>
      </c>
      <c r="F1668" s="1">
        <v>32.57</v>
      </c>
      <c r="G1668" s="1">
        <v>0</v>
      </c>
      <c r="H1668" s="1">
        <v>32.57</v>
      </c>
    </row>
    <row r="1669" spans="1:8" hidden="1" x14ac:dyDescent="0.3">
      <c r="A1669">
        <v>14000</v>
      </c>
      <c r="B1669" t="str">
        <f t="shared" si="103"/>
        <v>10000</v>
      </c>
      <c r="C1669" t="str">
        <f t="shared" si="102"/>
        <v>CJS5601701</v>
      </c>
      <c r="D1669" t="str">
        <f>"5012850"</f>
        <v>5012850</v>
      </c>
      <c r="E1669" t="s">
        <v>76</v>
      </c>
      <c r="F1669" s="1">
        <v>221.67</v>
      </c>
      <c r="G1669" s="1">
        <v>0</v>
      </c>
      <c r="H1669" s="1">
        <v>221.67</v>
      </c>
    </row>
    <row r="1670" spans="1:8" hidden="1" x14ac:dyDescent="0.3">
      <c r="A1670">
        <v>14000</v>
      </c>
      <c r="B1670" t="str">
        <f t="shared" si="103"/>
        <v>10000</v>
      </c>
      <c r="C1670" t="str">
        <f t="shared" si="102"/>
        <v>CJS5601701</v>
      </c>
      <c r="D1670" t="str">
        <f>"5012880"</f>
        <v>5012880</v>
      </c>
      <c r="E1670" t="s">
        <v>77</v>
      </c>
      <c r="F1670" s="1">
        <v>69.27</v>
      </c>
      <c r="G1670" s="1">
        <v>0</v>
      </c>
      <c r="H1670" s="1">
        <v>69.27</v>
      </c>
    </row>
    <row r="1671" spans="1:8" hidden="1" x14ac:dyDescent="0.3">
      <c r="A1671">
        <v>14000</v>
      </c>
      <c r="B1671" t="str">
        <f t="shared" si="103"/>
        <v>10000</v>
      </c>
      <c r="C1671" t="str">
        <f t="shared" si="102"/>
        <v>CJS5601701</v>
      </c>
      <c r="D1671" t="str">
        <f>"5013120"</f>
        <v>5013120</v>
      </c>
      <c r="E1671" t="s">
        <v>80</v>
      </c>
      <c r="F1671" s="1">
        <v>92.59</v>
      </c>
      <c r="G1671" s="1">
        <v>0</v>
      </c>
      <c r="H1671" s="1">
        <v>92.59</v>
      </c>
    </row>
    <row r="1672" spans="1:8" hidden="1" x14ac:dyDescent="0.3">
      <c r="A1672">
        <v>14000</v>
      </c>
      <c r="B1672" t="str">
        <f t="shared" si="103"/>
        <v>10000</v>
      </c>
      <c r="C1672" t="str">
        <f t="shared" si="102"/>
        <v>CJS5601701</v>
      </c>
      <c r="D1672" t="str">
        <f>"5014510"</f>
        <v>5014510</v>
      </c>
      <c r="E1672" t="s">
        <v>88</v>
      </c>
      <c r="F1672" s="1">
        <v>2044914.86</v>
      </c>
      <c r="G1672" s="1">
        <v>0</v>
      </c>
      <c r="H1672" s="1">
        <v>2044914.86</v>
      </c>
    </row>
    <row r="1673" spans="1:8" hidden="1" x14ac:dyDescent="0.3">
      <c r="A1673">
        <v>14000</v>
      </c>
      <c r="B1673" t="str">
        <f t="shared" si="103"/>
        <v>10000</v>
      </c>
      <c r="C1673" t="str">
        <f t="shared" si="102"/>
        <v>CJS5601701</v>
      </c>
      <c r="D1673" t="str">
        <f>"5014520"</f>
        <v>5014520</v>
      </c>
      <c r="E1673" t="s">
        <v>111</v>
      </c>
      <c r="F1673" s="1">
        <v>23824</v>
      </c>
      <c r="G1673" s="1">
        <v>0</v>
      </c>
      <c r="H1673" s="1">
        <v>23824</v>
      </c>
    </row>
    <row r="1674" spans="1:8" hidden="1" x14ac:dyDescent="0.3">
      <c r="A1674">
        <v>14000</v>
      </c>
      <c r="B1674" t="str">
        <f t="shared" si="103"/>
        <v>10000</v>
      </c>
      <c r="C1674" t="str">
        <f t="shared" si="102"/>
        <v>CJS5601701</v>
      </c>
      <c r="D1674" t="str">
        <f>"5014810"</f>
        <v>5014810</v>
      </c>
      <c r="E1674" t="s">
        <v>146</v>
      </c>
      <c r="F1674" s="1">
        <v>31315.71</v>
      </c>
      <c r="G1674" s="1">
        <v>0</v>
      </c>
      <c r="H1674" s="1">
        <v>31315.71</v>
      </c>
    </row>
    <row r="1675" spans="1:8" hidden="1" x14ac:dyDescent="0.3">
      <c r="A1675">
        <v>14000</v>
      </c>
      <c r="B1675" t="str">
        <f t="shared" si="103"/>
        <v>10000</v>
      </c>
      <c r="C1675" t="str">
        <f t="shared" si="102"/>
        <v>CJS5601701</v>
      </c>
      <c r="D1675" t="str">
        <f>"5014820"</f>
        <v>5014820</v>
      </c>
      <c r="E1675" t="s">
        <v>147</v>
      </c>
      <c r="F1675" s="1">
        <v>168381.44</v>
      </c>
      <c r="G1675" s="1">
        <v>0</v>
      </c>
      <c r="H1675" s="1">
        <v>168381.44</v>
      </c>
    </row>
    <row r="1676" spans="1:8" hidden="1" x14ac:dyDescent="0.3">
      <c r="A1676">
        <v>14000</v>
      </c>
      <c r="B1676" t="str">
        <f t="shared" si="103"/>
        <v>10000</v>
      </c>
      <c r="C1676" t="str">
        <f t="shared" si="102"/>
        <v>CJS5601701</v>
      </c>
      <c r="D1676" t="str">
        <f>"5015380"</f>
        <v>5015380</v>
      </c>
      <c r="E1676" t="s">
        <v>91</v>
      </c>
      <c r="F1676" s="1">
        <v>50086.57</v>
      </c>
      <c r="G1676" s="1">
        <v>0</v>
      </c>
      <c r="H1676" s="1">
        <v>50086.57</v>
      </c>
    </row>
    <row r="1677" spans="1:8" hidden="1" x14ac:dyDescent="0.3">
      <c r="A1677">
        <v>14000</v>
      </c>
      <c r="B1677" t="str">
        <f t="shared" si="103"/>
        <v>10000</v>
      </c>
      <c r="C1677" t="str">
        <f t="shared" si="102"/>
        <v>CJS5601701</v>
      </c>
      <c r="D1677" t="str">
        <f>"5015410"</f>
        <v>5015410</v>
      </c>
      <c r="E1677" t="s">
        <v>93</v>
      </c>
      <c r="F1677" s="1">
        <v>135.72999999999999</v>
      </c>
      <c r="G1677" s="1">
        <v>0</v>
      </c>
      <c r="H1677" s="1">
        <v>135.72999999999999</v>
      </c>
    </row>
    <row r="1678" spans="1:8" hidden="1" x14ac:dyDescent="0.3">
      <c r="A1678">
        <v>14000</v>
      </c>
      <c r="B1678" t="str">
        <f t="shared" si="103"/>
        <v>10000</v>
      </c>
      <c r="C1678" t="str">
        <f t="shared" si="102"/>
        <v>CJS5601701</v>
      </c>
      <c r="D1678" t="str">
        <f>"5015450"</f>
        <v>5015450</v>
      </c>
      <c r="E1678" t="s">
        <v>94</v>
      </c>
      <c r="F1678" s="1">
        <v>147</v>
      </c>
      <c r="G1678" s="1">
        <v>0</v>
      </c>
      <c r="H1678" s="1">
        <v>147</v>
      </c>
    </row>
    <row r="1679" spans="1:8" hidden="1" x14ac:dyDescent="0.3">
      <c r="A1679">
        <v>14000</v>
      </c>
      <c r="B1679" t="str">
        <f t="shared" si="103"/>
        <v>10000</v>
      </c>
      <c r="C1679" t="str">
        <f t="shared" si="102"/>
        <v>CJS5601701</v>
      </c>
      <c r="D1679" t="str">
        <f>"5022320"</f>
        <v>5022320</v>
      </c>
      <c r="E1679" t="s">
        <v>103</v>
      </c>
      <c r="F1679" s="1">
        <v>0</v>
      </c>
      <c r="G1679" s="1">
        <v>0</v>
      </c>
      <c r="H1679" s="1">
        <v>0</v>
      </c>
    </row>
    <row r="1680" spans="1:8" hidden="1" x14ac:dyDescent="0.3">
      <c r="A1680">
        <v>14000</v>
      </c>
      <c r="B1680" t="str">
        <f t="shared" si="103"/>
        <v>10000</v>
      </c>
      <c r="C1680" t="str">
        <f t="shared" si="102"/>
        <v>CJS5601701</v>
      </c>
      <c r="D1680" t="str">
        <f>"609650"</f>
        <v>609650</v>
      </c>
      <c r="E1680" t="s">
        <v>161</v>
      </c>
      <c r="F1680" s="1">
        <v>-42900.54</v>
      </c>
      <c r="G1680" s="1">
        <v>0</v>
      </c>
      <c r="H1680" s="1">
        <v>-42900.54</v>
      </c>
    </row>
    <row r="1681" spans="1:8" hidden="1" x14ac:dyDescent="0.3">
      <c r="A1681">
        <v>14000</v>
      </c>
      <c r="B1681" t="str">
        <f t="shared" si="103"/>
        <v>10000</v>
      </c>
      <c r="C1681" t="str">
        <f>"CJS5601702"</f>
        <v>CJS5601702</v>
      </c>
      <c r="D1681" t="str">
        <f>"101010"</f>
        <v>101010</v>
      </c>
      <c r="E1681" t="s">
        <v>27</v>
      </c>
      <c r="F1681" s="1">
        <v>0</v>
      </c>
      <c r="G1681" s="1">
        <v>0</v>
      </c>
      <c r="H1681" s="1">
        <v>0</v>
      </c>
    </row>
    <row r="1682" spans="1:8" hidden="1" x14ac:dyDescent="0.3">
      <c r="A1682">
        <v>14000</v>
      </c>
      <c r="B1682" t="str">
        <f t="shared" si="103"/>
        <v>10000</v>
      </c>
      <c r="C1682" t="str">
        <f>"CJS56500"</f>
        <v>CJS56500</v>
      </c>
      <c r="D1682" t="str">
        <f>"101010"</f>
        <v>101010</v>
      </c>
      <c r="E1682" t="s">
        <v>27</v>
      </c>
      <c r="F1682" s="1">
        <v>0</v>
      </c>
      <c r="G1682" s="1">
        <v>0</v>
      </c>
      <c r="H1682" s="1">
        <v>0</v>
      </c>
    </row>
    <row r="1683" spans="1:8" hidden="1" x14ac:dyDescent="0.3">
      <c r="A1683">
        <v>14000</v>
      </c>
      <c r="B1683" t="str">
        <f t="shared" si="103"/>
        <v>10000</v>
      </c>
      <c r="C1683" t="str">
        <f>"CJS56501"</f>
        <v>CJS56501</v>
      </c>
      <c r="D1683" t="str">
        <f>"101010"</f>
        <v>101010</v>
      </c>
      <c r="E1683" t="s">
        <v>27</v>
      </c>
      <c r="F1683" s="1">
        <v>0</v>
      </c>
      <c r="G1683" s="1">
        <v>0</v>
      </c>
      <c r="H1683" s="1">
        <v>0</v>
      </c>
    </row>
    <row r="1684" spans="1:8" hidden="1" x14ac:dyDescent="0.3">
      <c r="A1684">
        <v>14000</v>
      </c>
      <c r="B1684" t="str">
        <f t="shared" si="103"/>
        <v>10000</v>
      </c>
      <c r="C1684" t="str">
        <f>"CJS56501"</f>
        <v>CJS56501</v>
      </c>
      <c r="D1684" t="str">
        <f>"308000"</f>
        <v>308000</v>
      </c>
      <c r="E1684" t="s">
        <v>120</v>
      </c>
      <c r="F1684" s="1">
        <v>0</v>
      </c>
      <c r="G1684" s="1">
        <v>0</v>
      </c>
      <c r="H1684" s="1">
        <v>0</v>
      </c>
    </row>
    <row r="1685" spans="1:8" hidden="1" x14ac:dyDescent="0.3">
      <c r="A1685">
        <v>14000</v>
      </c>
      <c r="B1685" t="str">
        <f t="shared" si="103"/>
        <v>10000</v>
      </c>
      <c r="C1685" t="str">
        <f>"CJS56502"</f>
        <v>CJS56502</v>
      </c>
      <c r="D1685" t="str">
        <f>"101010"</f>
        <v>101010</v>
      </c>
      <c r="E1685" t="s">
        <v>27</v>
      </c>
      <c r="F1685" s="1">
        <v>0</v>
      </c>
      <c r="G1685" s="1">
        <v>0</v>
      </c>
      <c r="H1685" s="1">
        <v>0</v>
      </c>
    </row>
    <row r="1686" spans="1:8" hidden="1" x14ac:dyDescent="0.3">
      <c r="A1686">
        <v>14000</v>
      </c>
      <c r="B1686" t="str">
        <f t="shared" si="103"/>
        <v>10000</v>
      </c>
      <c r="C1686" t="str">
        <f>"CJS56504"</f>
        <v>CJS56504</v>
      </c>
      <c r="D1686" t="str">
        <f>"101010"</f>
        <v>101010</v>
      </c>
      <c r="E1686" t="s">
        <v>27</v>
      </c>
      <c r="F1686" s="1">
        <v>0</v>
      </c>
      <c r="G1686" s="1">
        <v>0</v>
      </c>
      <c r="H1686" s="1">
        <v>0</v>
      </c>
    </row>
    <row r="1687" spans="1:8" hidden="1" x14ac:dyDescent="0.3">
      <c r="A1687">
        <v>14000</v>
      </c>
      <c r="B1687" t="str">
        <f t="shared" si="103"/>
        <v>10000</v>
      </c>
      <c r="C1687" t="str">
        <f>"CJS5651701"</f>
        <v>CJS5651701</v>
      </c>
      <c r="D1687" t="str">
        <f>"101010"</f>
        <v>101010</v>
      </c>
      <c r="E1687" t="s">
        <v>27</v>
      </c>
      <c r="F1687" s="1">
        <v>0</v>
      </c>
      <c r="G1687" s="1">
        <v>0</v>
      </c>
      <c r="H1687" s="1">
        <v>0</v>
      </c>
    </row>
    <row r="1688" spans="1:8" hidden="1" x14ac:dyDescent="0.3">
      <c r="A1688">
        <v>14000</v>
      </c>
      <c r="B1688" t="str">
        <f t="shared" si="103"/>
        <v>10000</v>
      </c>
      <c r="C1688" t="str">
        <f>"CJS5651701"</f>
        <v>CJS5651701</v>
      </c>
      <c r="D1688" t="str">
        <f>"205025"</f>
        <v>205025</v>
      </c>
      <c r="E1688" t="s">
        <v>29</v>
      </c>
      <c r="F1688" s="1">
        <v>0</v>
      </c>
      <c r="G1688" s="1">
        <v>0</v>
      </c>
      <c r="H1688" s="1">
        <v>0</v>
      </c>
    </row>
    <row r="1689" spans="1:8" hidden="1" x14ac:dyDescent="0.3">
      <c r="A1689">
        <v>14000</v>
      </c>
      <c r="B1689" t="str">
        <f t="shared" si="103"/>
        <v>10000</v>
      </c>
      <c r="C1689" t="str">
        <f>"CJS5651701"</f>
        <v>CJS5651701</v>
      </c>
      <c r="D1689" t="str">
        <f>"4016588"</f>
        <v>4016588</v>
      </c>
      <c r="E1689" t="s">
        <v>160</v>
      </c>
      <c r="F1689" s="1">
        <v>-67348.34</v>
      </c>
      <c r="G1689" s="1">
        <v>0</v>
      </c>
      <c r="H1689" s="1">
        <v>-67348.34</v>
      </c>
    </row>
    <row r="1690" spans="1:8" hidden="1" x14ac:dyDescent="0.3">
      <c r="A1690">
        <v>14000</v>
      </c>
      <c r="B1690" t="str">
        <f t="shared" si="103"/>
        <v>10000</v>
      </c>
      <c r="C1690" t="str">
        <f>"CJS5651701"</f>
        <v>CJS5651701</v>
      </c>
      <c r="D1690" t="str">
        <f>"5014520"</f>
        <v>5014520</v>
      </c>
      <c r="E1690" t="s">
        <v>111</v>
      </c>
      <c r="F1690" s="1">
        <v>67348.34</v>
      </c>
      <c r="G1690" s="1">
        <v>0</v>
      </c>
      <c r="H1690" s="1">
        <v>67348.34</v>
      </c>
    </row>
    <row r="1691" spans="1:8" hidden="1" x14ac:dyDescent="0.3">
      <c r="A1691">
        <v>14000</v>
      </c>
      <c r="B1691" t="str">
        <f t="shared" si="103"/>
        <v>10000</v>
      </c>
      <c r="C1691" t="str">
        <f>"CJS5651702"</f>
        <v>CJS5651702</v>
      </c>
      <c r="D1691" t="str">
        <f>"101010"</f>
        <v>101010</v>
      </c>
      <c r="E1691" t="s">
        <v>27</v>
      </c>
      <c r="F1691" s="1">
        <v>0</v>
      </c>
      <c r="G1691" s="1">
        <v>0</v>
      </c>
      <c r="H1691" s="1">
        <v>0</v>
      </c>
    </row>
    <row r="1692" spans="1:8" hidden="1" x14ac:dyDescent="0.3">
      <c r="A1692">
        <v>14000</v>
      </c>
      <c r="B1692" t="str">
        <f t="shared" si="103"/>
        <v>10000</v>
      </c>
      <c r="C1692" t="str">
        <f>"CJS5651702"</f>
        <v>CJS5651702</v>
      </c>
      <c r="D1692" t="str">
        <f>"308000"</f>
        <v>308000</v>
      </c>
      <c r="E1692" t="s">
        <v>120</v>
      </c>
      <c r="F1692" s="1">
        <v>1841.5</v>
      </c>
      <c r="G1692" s="1">
        <v>0</v>
      </c>
      <c r="H1692" s="1">
        <v>1841.5</v>
      </c>
    </row>
    <row r="1693" spans="1:8" hidden="1" x14ac:dyDescent="0.3">
      <c r="A1693">
        <v>14000</v>
      </c>
      <c r="B1693" t="str">
        <f t="shared" si="103"/>
        <v>10000</v>
      </c>
      <c r="C1693" t="str">
        <f>"CJS5651702"</f>
        <v>CJS5651702</v>
      </c>
      <c r="D1693" t="str">
        <f>"4016588"</f>
        <v>4016588</v>
      </c>
      <c r="E1693" t="s">
        <v>160</v>
      </c>
      <c r="F1693" s="1">
        <v>-1841.5</v>
      </c>
      <c r="G1693" s="1">
        <v>0</v>
      </c>
      <c r="H1693" s="1">
        <v>-1841.5</v>
      </c>
    </row>
    <row r="1694" spans="1:8" hidden="1" x14ac:dyDescent="0.3">
      <c r="A1694">
        <v>14000</v>
      </c>
      <c r="B1694" t="str">
        <f t="shared" si="103"/>
        <v>10000</v>
      </c>
      <c r="C1694" t="str">
        <f>"CJS5651703"</f>
        <v>CJS5651703</v>
      </c>
      <c r="D1694" t="str">
        <f>"101010"</f>
        <v>101010</v>
      </c>
      <c r="E1694" t="s">
        <v>27</v>
      </c>
      <c r="F1694" s="1">
        <v>0</v>
      </c>
      <c r="G1694" s="1">
        <v>0</v>
      </c>
      <c r="H1694" s="1">
        <v>0</v>
      </c>
    </row>
    <row r="1695" spans="1:8" hidden="1" x14ac:dyDescent="0.3">
      <c r="A1695">
        <v>14000</v>
      </c>
      <c r="B1695" t="str">
        <f t="shared" si="103"/>
        <v>10000</v>
      </c>
      <c r="C1695" t="str">
        <f>"CJS5651703"</f>
        <v>CJS5651703</v>
      </c>
      <c r="D1695" t="str">
        <f>"308000"</f>
        <v>308000</v>
      </c>
      <c r="E1695" t="s">
        <v>120</v>
      </c>
      <c r="F1695" s="1">
        <v>-1841.5</v>
      </c>
      <c r="G1695" s="1">
        <v>0</v>
      </c>
      <c r="H1695" s="1">
        <v>-1841.5</v>
      </c>
    </row>
    <row r="1696" spans="1:8" hidden="1" x14ac:dyDescent="0.3">
      <c r="A1696">
        <v>14000</v>
      </c>
      <c r="B1696" t="str">
        <f t="shared" si="103"/>
        <v>10000</v>
      </c>
      <c r="C1696" t="str">
        <f>"CJS5651703"</f>
        <v>CJS5651703</v>
      </c>
      <c r="D1696" t="str">
        <f>"4016588"</f>
        <v>4016588</v>
      </c>
      <c r="E1696" t="s">
        <v>160</v>
      </c>
      <c r="F1696" s="1">
        <v>1841.5</v>
      </c>
      <c r="G1696" s="1">
        <v>0</v>
      </c>
      <c r="H1696" s="1">
        <v>1841.5</v>
      </c>
    </row>
    <row r="1697" spans="1:8" hidden="1" x14ac:dyDescent="0.3">
      <c r="A1697">
        <v>14000</v>
      </c>
      <c r="B1697" t="str">
        <f t="shared" si="103"/>
        <v>10000</v>
      </c>
      <c r="C1697" t="str">
        <f>"CJS57000"</f>
        <v>CJS57000</v>
      </c>
      <c r="D1697" t="str">
        <f>"101010"</f>
        <v>101010</v>
      </c>
      <c r="E1697" t="s">
        <v>27</v>
      </c>
      <c r="F1697" s="1">
        <v>0</v>
      </c>
      <c r="G1697" s="1">
        <v>0</v>
      </c>
      <c r="H1697" s="1">
        <v>0</v>
      </c>
    </row>
    <row r="1698" spans="1:8" hidden="1" x14ac:dyDescent="0.3">
      <c r="A1698">
        <v>14000</v>
      </c>
      <c r="B1698" t="str">
        <f t="shared" si="103"/>
        <v>10000</v>
      </c>
      <c r="C1698" t="str">
        <f>"CJS57001"</f>
        <v>CJS57001</v>
      </c>
      <c r="D1698" t="str">
        <f>"101010"</f>
        <v>101010</v>
      </c>
      <c r="E1698" t="s">
        <v>27</v>
      </c>
      <c r="F1698" s="1">
        <v>0</v>
      </c>
      <c r="G1698" s="1">
        <v>0</v>
      </c>
      <c r="H1698" s="1">
        <v>0</v>
      </c>
    </row>
    <row r="1699" spans="1:8" hidden="1" x14ac:dyDescent="0.3">
      <c r="A1699">
        <v>14000</v>
      </c>
      <c r="B1699" t="str">
        <f t="shared" si="103"/>
        <v>10000</v>
      </c>
      <c r="C1699" t="str">
        <f>"CJS57001"</f>
        <v>CJS57001</v>
      </c>
      <c r="D1699" t="str">
        <f>"308000"</f>
        <v>308000</v>
      </c>
      <c r="E1699" t="s">
        <v>120</v>
      </c>
      <c r="F1699" s="1">
        <v>0</v>
      </c>
      <c r="G1699" s="1">
        <v>0</v>
      </c>
      <c r="H1699" s="1">
        <v>0</v>
      </c>
    </row>
    <row r="1700" spans="1:8" hidden="1" x14ac:dyDescent="0.3">
      <c r="A1700">
        <v>14000</v>
      </c>
      <c r="B1700" t="str">
        <f t="shared" si="103"/>
        <v>10000</v>
      </c>
      <c r="C1700" t="str">
        <f>"CJS57002"</f>
        <v>CJS57002</v>
      </c>
      <c r="D1700" t="str">
        <f>"101010"</f>
        <v>101010</v>
      </c>
      <c r="E1700" t="s">
        <v>27</v>
      </c>
      <c r="F1700" s="1">
        <v>0</v>
      </c>
      <c r="G1700" s="1">
        <v>0</v>
      </c>
      <c r="H1700" s="1">
        <v>0</v>
      </c>
    </row>
    <row r="1701" spans="1:8" hidden="1" x14ac:dyDescent="0.3">
      <c r="A1701">
        <v>14000</v>
      </c>
      <c r="B1701" t="str">
        <f t="shared" si="103"/>
        <v>10000</v>
      </c>
      <c r="C1701" t="str">
        <f t="shared" ref="C1701:C1708" si="104">"CJS5701701"</f>
        <v>CJS5701701</v>
      </c>
      <c r="D1701" t="str">
        <f>"101010"</f>
        <v>101010</v>
      </c>
      <c r="E1701" t="s">
        <v>27</v>
      </c>
      <c r="F1701" s="1">
        <v>0</v>
      </c>
      <c r="G1701" s="1">
        <v>0</v>
      </c>
      <c r="H1701" s="1">
        <v>0</v>
      </c>
    </row>
    <row r="1702" spans="1:8" hidden="1" x14ac:dyDescent="0.3">
      <c r="A1702">
        <v>14000</v>
      </c>
      <c r="B1702" t="str">
        <f t="shared" si="103"/>
        <v>10000</v>
      </c>
      <c r="C1702" t="str">
        <f t="shared" si="104"/>
        <v>CJS5701701</v>
      </c>
      <c r="D1702" t="str">
        <f>"205025"</f>
        <v>205025</v>
      </c>
      <c r="E1702" t="s">
        <v>29</v>
      </c>
      <c r="F1702" s="1">
        <v>0</v>
      </c>
      <c r="G1702" s="1">
        <v>0</v>
      </c>
      <c r="H1702" s="1">
        <v>0</v>
      </c>
    </row>
    <row r="1703" spans="1:8" hidden="1" x14ac:dyDescent="0.3">
      <c r="A1703">
        <v>14000</v>
      </c>
      <c r="B1703" t="str">
        <f t="shared" si="103"/>
        <v>10000</v>
      </c>
      <c r="C1703" t="str">
        <f t="shared" si="104"/>
        <v>CJS5701701</v>
      </c>
      <c r="D1703" t="str">
        <f>"308000"</f>
        <v>308000</v>
      </c>
      <c r="E1703" t="s">
        <v>120</v>
      </c>
      <c r="F1703" s="1">
        <v>36.229999999999997</v>
      </c>
      <c r="G1703" s="1">
        <v>0</v>
      </c>
      <c r="H1703" s="1">
        <v>36.229999999999997</v>
      </c>
    </row>
    <row r="1704" spans="1:8" hidden="1" x14ac:dyDescent="0.3">
      <c r="A1704">
        <v>14000</v>
      </c>
      <c r="B1704" t="str">
        <f t="shared" si="103"/>
        <v>10000</v>
      </c>
      <c r="C1704" t="str">
        <f t="shared" si="104"/>
        <v>CJS5701701</v>
      </c>
      <c r="D1704" t="str">
        <f>"4016540"</f>
        <v>4016540</v>
      </c>
      <c r="E1704" t="s">
        <v>170</v>
      </c>
      <c r="F1704" s="1">
        <v>-118966.33</v>
      </c>
      <c r="G1704" s="1">
        <v>-15619.1</v>
      </c>
      <c r="H1704" s="1">
        <v>-134585.43</v>
      </c>
    </row>
    <row r="1705" spans="1:8" hidden="1" x14ac:dyDescent="0.3">
      <c r="A1705">
        <v>14000</v>
      </c>
      <c r="B1705" t="str">
        <f t="shared" si="103"/>
        <v>10000</v>
      </c>
      <c r="C1705" t="str">
        <f t="shared" si="104"/>
        <v>CJS5701701</v>
      </c>
      <c r="D1705" t="str">
        <f>"5012270"</f>
        <v>5012270</v>
      </c>
      <c r="E1705" t="s">
        <v>61</v>
      </c>
      <c r="F1705" s="1">
        <v>-2190.5</v>
      </c>
      <c r="G1705" s="1">
        <v>0</v>
      </c>
      <c r="H1705" s="1">
        <v>-2190.5</v>
      </c>
    </row>
    <row r="1706" spans="1:8" hidden="1" x14ac:dyDescent="0.3">
      <c r="A1706">
        <v>14000</v>
      </c>
      <c r="B1706" t="str">
        <f t="shared" si="103"/>
        <v>10000</v>
      </c>
      <c r="C1706" t="str">
        <f t="shared" si="104"/>
        <v>CJS5701701</v>
      </c>
      <c r="D1706" t="str">
        <f>"5012440"</f>
        <v>5012440</v>
      </c>
      <c r="E1706" t="s">
        <v>62</v>
      </c>
      <c r="F1706" s="1">
        <v>9068.5</v>
      </c>
      <c r="G1706" s="1">
        <v>0</v>
      </c>
      <c r="H1706" s="1">
        <v>9068.5</v>
      </c>
    </row>
    <row r="1707" spans="1:8" hidden="1" x14ac:dyDescent="0.3">
      <c r="A1707">
        <v>14000</v>
      </c>
      <c r="B1707" t="str">
        <f t="shared" si="103"/>
        <v>10000</v>
      </c>
      <c r="C1707" t="str">
        <f t="shared" si="104"/>
        <v>CJS5701701</v>
      </c>
      <c r="D1707" t="str">
        <f>"5014510"</f>
        <v>5014510</v>
      </c>
      <c r="E1707" t="s">
        <v>88</v>
      </c>
      <c r="F1707" s="1">
        <v>101874.54</v>
      </c>
      <c r="G1707" s="1">
        <v>15619.1</v>
      </c>
      <c r="H1707" s="1">
        <v>117493.64</v>
      </c>
    </row>
    <row r="1708" spans="1:8" hidden="1" x14ac:dyDescent="0.3">
      <c r="A1708">
        <v>14000</v>
      </c>
      <c r="B1708" t="str">
        <f t="shared" si="103"/>
        <v>10000</v>
      </c>
      <c r="C1708" t="str">
        <f t="shared" si="104"/>
        <v>CJS5701701</v>
      </c>
      <c r="D1708" t="str">
        <f>"5014520"</f>
        <v>5014520</v>
      </c>
      <c r="E1708" t="s">
        <v>111</v>
      </c>
      <c r="F1708" s="1">
        <v>10177.56</v>
      </c>
      <c r="G1708" s="1">
        <v>0</v>
      </c>
      <c r="H1708" s="1">
        <v>10177.56</v>
      </c>
    </row>
    <row r="1709" spans="1:8" hidden="1" x14ac:dyDescent="0.3">
      <c r="A1709">
        <v>14000</v>
      </c>
      <c r="B1709" t="str">
        <f t="shared" si="103"/>
        <v>10000</v>
      </c>
      <c r="C1709" t="str">
        <f t="shared" ref="C1709:C1727" si="105">"CJS5701704"</f>
        <v>CJS5701704</v>
      </c>
      <c r="D1709" t="str">
        <f>"101010"</f>
        <v>101010</v>
      </c>
      <c r="E1709" t="s">
        <v>27</v>
      </c>
      <c r="F1709" s="1">
        <v>-909.76</v>
      </c>
      <c r="G1709" s="1">
        <v>3391.94</v>
      </c>
      <c r="H1709" s="1">
        <v>2482.1799999999998</v>
      </c>
    </row>
    <row r="1710" spans="1:8" hidden="1" x14ac:dyDescent="0.3">
      <c r="A1710">
        <v>14000</v>
      </c>
      <c r="B1710" t="str">
        <f t="shared" si="103"/>
        <v>10000</v>
      </c>
      <c r="C1710" t="str">
        <f t="shared" si="105"/>
        <v>CJS5701704</v>
      </c>
      <c r="D1710" t="str">
        <f>"4016540"</f>
        <v>4016540</v>
      </c>
      <c r="E1710" t="s">
        <v>170</v>
      </c>
      <c r="F1710" s="1">
        <v>-26039.03</v>
      </c>
      <c r="G1710" s="1">
        <v>-10070.81</v>
      </c>
      <c r="H1710" s="1">
        <v>-36109.839999999997</v>
      </c>
    </row>
    <row r="1711" spans="1:8" hidden="1" x14ac:dyDescent="0.3">
      <c r="A1711">
        <v>14000</v>
      </c>
      <c r="B1711" t="str">
        <f t="shared" si="103"/>
        <v>10000</v>
      </c>
      <c r="C1711" t="str">
        <f t="shared" si="105"/>
        <v>CJS5701704</v>
      </c>
      <c r="D1711" t="str">
        <f>"5011110"</f>
        <v>5011110</v>
      </c>
      <c r="E1711" t="s">
        <v>35</v>
      </c>
      <c r="F1711" s="1">
        <v>243.23</v>
      </c>
      <c r="G1711" s="1">
        <v>73.36</v>
      </c>
      <c r="H1711" s="1">
        <v>316.58999999999997</v>
      </c>
    </row>
    <row r="1712" spans="1:8" hidden="1" x14ac:dyDescent="0.3">
      <c r="A1712">
        <v>14000</v>
      </c>
      <c r="B1712" t="str">
        <f t="shared" si="103"/>
        <v>10000</v>
      </c>
      <c r="C1712" t="str">
        <f t="shared" si="105"/>
        <v>CJS5701704</v>
      </c>
      <c r="D1712" t="str">
        <f>"5011120"</f>
        <v>5011120</v>
      </c>
      <c r="E1712" t="s">
        <v>36</v>
      </c>
      <c r="F1712" s="1">
        <v>1824.86</v>
      </c>
      <c r="G1712" s="1">
        <v>488.91</v>
      </c>
      <c r="H1712" s="1">
        <v>2313.77</v>
      </c>
    </row>
    <row r="1713" spans="1:8" hidden="1" x14ac:dyDescent="0.3">
      <c r="A1713">
        <v>14000</v>
      </c>
      <c r="B1713" t="str">
        <f t="shared" si="103"/>
        <v>10000</v>
      </c>
      <c r="C1713" t="str">
        <f t="shared" si="105"/>
        <v>CJS5701704</v>
      </c>
      <c r="D1713" t="str">
        <f>"5011140"</f>
        <v>5011140</v>
      </c>
      <c r="E1713" t="s">
        <v>37</v>
      </c>
      <c r="F1713" s="1">
        <v>25.15</v>
      </c>
      <c r="G1713" s="1">
        <v>7.58</v>
      </c>
      <c r="H1713" s="1">
        <v>32.729999999999997</v>
      </c>
    </row>
    <row r="1714" spans="1:8" hidden="1" x14ac:dyDescent="0.3">
      <c r="A1714">
        <v>14000</v>
      </c>
      <c r="B1714" t="str">
        <f t="shared" si="103"/>
        <v>10000</v>
      </c>
      <c r="C1714" t="str">
        <f t="shared" si="105"/>
        <v>CJS5701704</v>
      </c>
      <c r="D1714" t="str">
        <f>"5011150"</f>
        <v>5011150</v>
      </c>
      <c r="E1714" t="s">
        <v>38</v>
      </c>
      <c r="F1714" s="1">
        <v>567.63</v>
      </c>
      <c r="G1714" s="1">
        <v>171.19</v>
      </c>
      <c r="H1714" s="1">
        <v>738.82</v>
      </c>
    </row>
    <row r="1715" spans="1:8" hidden="1" x14ac:dyDescent="0.3">
      <c r="A1715">
        <v>14000</v>
      </c>
      <c r="B1715" t="str">
        <f t="shared" si="103"/>
        <v>10000</v>
      </c>
      <c r="C1715" t="str">
        <f t="shared" si="105"/>
        <v>CJS5701704</v>
      </c>
      <c r="D1715" t="str">
        <f>"5011160"</f>
        <v>5011160</v>
      </c>
      <c r="E1715" t="s">
        <v>39</v>
      </c>
      <c r="F1715" s="1">
        <v>21.01</v>
      </c>
      <c r="G1715" s="1">
        <v>6.34</v>
      </c>
      <c r="H1715" s="1">
        <v>27.35</v>
      </c>
    </row>
    <row r="1716" spans="1:8" hidden="1" x14ac:dyDescent="0.3">
      <c r="A1716">
        <v>14000</v>
      </c>
      <c r="B1716" t="str">
        <f t="shared" si="103"/>
        <v>10000</v>
      </c>
      <c r="C1716" t="str">
        <f t="shared" si="105"/>
        <v>CJS5701704</v>
      </c>
      <c r="D1716" t="str">
        <f>"5011170"</f>
        <v>5011170</v>
      </c>
      <c r="E1716" t="s">
        <v>40</v>
      </c>
      <c r="F1716" s="1">
        <v>11.47</v>
      </c>
      <c r="G1716" s="1">
        <v>3.45</v>
      </c>
      <c r="H1716" s="1">
        <v>14.92</v>
      </c>
    </row>
    <row r="1717" spans="1:8" hidden="1" x14ac:dyDescent="0.3">
      <c r="A1717">
        <v>14000</v>
      </c>
      <c r="B1717" t="str">
        <f t="shared" si="103"/>
        <v>10000</v>
      </c>
      <c r="C1717" t="str">
        <f t="shared" si="105"/>
        <v>CJS5701704</v>
      </c>
      <c r="D1717" t="str">
        <f>"5011230"</f>
        <v>5011230</v>
      </c>
      <c r="E1717" t="s">
        <v>43</v>
      </c>
      <c r="F1717" s="1">
        <v>1876.9</v>
      </c>
      <c r="G1717" s="1">
        <v>566.04</v>
      </c>
      <c r="H1717" s="1">
        <v>2442.94</v>
      </c>
    </row>
    <row r="1718" spans="1:8" hidden="1" x14ac:dyDescent="0.3">
      <c r="A1718">
        <v>14000</v>
      </c>
      <c r="B1718" t="str">
        <f t="shared" si="103"/>
        <v>10000</v>
      </c>
      <c r="C1718" t="str">
        <f t="shared" si="105"/>
        <v>CJS5701704</v>
      </c>
      <c r="D1718" t="str">
        <f>"5011310"</f>
        <v>5011310</v>
      </c>
      <c r="E1718" t="s">
        <v>45</v>
      </c>
      <c r="F1718" s="1">
        <v>160</v>
      </c>
      <c r="G1718" s="1">
        <v>-160</v>
      </c>
      <c r="H1718" s="1">
        <v>0</v>
      </c>
    </row>
    <row r="1719" spans="1:8" hidden="1" x14ac:dyDescent="0.3">
      <c r="A1719">
        <v>14000</v>
      </c>
      <c r="B1719" t="str">
        <f t="shared" si="103"/>
        <v>10000</v>
      </c>
      <c r="C1719" t="str">
        <f t="shared" si="105"/>
        <v>CJS5701704</v>
      </c>
      <c r="D1719" t="str">
        <f>"5011380"</f>
        <v>5011380</v>
      </c>
      <c r="E1719" t="s">
        <v>46</v>
      </c>
      <c r="F1719" s="1">
        <v>0</v>
      </c>
      <c r="G1719" s="1">
        <v>0</v>
      </c>
      <c r="H1719" s="1">
        <v>0</v>
      </c>
    </row>
    <row r="1720" spans="1:8" hidden="1" x14ac:dyDescent="0.3">
      <c r="A1720">
        <v>14000</v>
      </c>
      <c r="B1720" t="str">
        <f t="shared" si="103"/>
        <v>10000</v>
      </c>
      <c r="C1720" t="str">
        <f t="shared" si="105"/>
        <v>CJS5701704</v>
      </c>
      <c r="D1720" t="str">
        <f>"5011410"</f>
        <v>5011410</v>
      </c>
      <c r="E1720" t="s">
        <v>47</v>
      </c>
      <c r="F1720" s="1">
        <v>22181.52</v>
      </c>
      <c r="G1720" s="1">
        <v>5513.51</v>
      </c>
      <c r="H1720" s="1">
        <v>27695.03</v>
      </c>
    </row>
    <row r="1721" spans="1:8" hidden="1" x14ac:dyDescent="0.3">
      <c r="A1721">
        <v>14000</v>
      </c>
      <c r="B1721" t="str">
        <f t="shared" si="103"/>
        <v>10000</v>
      </c>
      <c r="C1721" t="str">
        <f t="shared" si="105"/>
        <v>CJS5701704</v>
      </c>
      <c r="D1721" t="str">
        <f>"5011660"</f>
        <v>5011660</v>
      </c>
      <c r="E1721" t="s">
        <v>50</v>
      </c>
      <c r="F1721" s="1">
        <v>28.15</v>
      </c>
      <c r="G1721" s="1">
        <v>8.49</v>
      </c>
      <c r="H1721" s="1">
        <v>36.64</v>
      </c>
    </row>
    <row r="1722" spans="1:8" hidden="1" x14ac:dyDescent="0.3">
      <c r="A1722">
        <v>14000</v>
      </c>
      <c r="B1722" t="str">
        <f t="shared" si="103"/>
        <v>10000</v>
      </c>
      <c r="C1722" t="str">
        <f t="shared" si="105"/>
        <v>CJS5701704</v>
      </c>
      <c r="D1722" t="str">
        <f>"5012160"</f>
        <v>5012160</v>
      </c>
      <c r="E1722" t="s">
        <v>55</v>
      </c>
      <c r="F1722" s="1">
        <v>0.76</v>
      </c>
      <c r="G1722" s="1">
        <v>0</v>
      </c>
      <c r="H1722" s="1">
        <v>0.76</v>
      </c>
    </row>
    <row r="1723" spans="1:8" hidden="1" x14ac:dyDescent="0.3">
      <c r="A1723">
        <v>14000</v>
      </c>
      <c r="B1723" t="str">
        <f t="shared" si="103"/>
        <v>10000</v>
      </c>
      <c r="C1723" t="str">
        <f t="shared" si="105"/>
        <v>CJS5701704</v>
      </c>
      <c r="D1723" t="str">
        <f>"5012170"</f>
        <v>5012170</v>
      </c>
      <c r="E1723" t="s">
        <v>56</v>
      </c>
      <c r="F1723" s="1">
        <v>0</v>
      </c>
      <c r="G1723" s="1">
        <v>0</v>
      </c>
      <c r="H1723" s="1">
        <v>0</v>
      </c>
    </row>
    <row r="1724" spans="1:8" hidden="1" x14ac:dyDescent="0.3">
      <c r="A1724">
        <v>14000</v>
      </c>
      <c r="B1724" t="str">
        <f t="shared" si="103"/>
        <v>10000</v>
      </c>
      <c r="C1724" t="str">
        <f t="shared" si="105"/>
        <v>CJS5701704</v>
      </c>
      <c r="D1724" t="str">
        <f>"5012520"</f>
        <v>5012520</v>
      </c>
      <c r="E1724" t="s">
        <v>63</v>
      </c>
      <c r="F1724" s="1">
        <v>0.03</v>
      </c>
      <c r="G1724" s="1">
        <v>0</v>
      </c>
      <c r="H1724" s="1">
        <v>0.03</v>
      </c>
    </row>
    <row r="1725" spans="1:8" hidden="1" x14ac:dyDescent="0.3">
      <c r="A1725">
        <v>14000</v>
      </c>
      <c r="B1725" t="str">
        <f t="shared" si="103"/>
        <v>10000</v>
      </c>
      <c r="C1725" t="str">
        <f t="shared" si="105"/>
        <v>CJS5701704</v>
      </c>
      <c r="D1725" t="str">
        <f>"5012780"</f>
        <v>5012780</v>
      </c>
      <c r="E1725" t="s">
        <v>72</v>
      </c>
      <c r="F1725" s="1">
        <v>5.43</v>
      </c>
      <c r="G1725" s="1">
        <v>0</v>
      </c>
      <c r="H1725" s="1">
        <v>5.43</v>
      </c>
    </row>
    <row r="1726" spans="1:8" hidden="1" x14ac:dyDescent="0.3">
      <c r="A1726">
        <v>14000</v>
      </c>
      <c r="B1726" t="str">
        <f t="shared" si="103"/>
        <v>10000</v>
      </c>
      <c r="C1726" t="str">
        <f t="shared" si="105"/>
        <v>CJS5701704</v>
      </c>
      <c r="D1726" t="str">
        <f>"5013120"</f>
        <v>5013120</v>
      </c>
      <c r="E1726" t="s">
        <v>80</v>
      </c>
      <c r="F1726" s="1">
        <v>0.15</v>
      </c>
      <c r="G1726" s="1">
        <v>0</v>
      </c>
      <c r="H1726" s="1">
        <v>0.15</v>
      </c>
    </row>
    <row r="1727" spans="1:8" hidden="1" x14ac:dyDescent="0.3">
      <c r="A1727">
        <v>14000</v>
      </c>
      <c r="B1727" t="str">
        <f t="shared" si="103"/>
        <v>10000</v>
      </c>
      <c r="C1727" t="str">
        <f t="shared" si="105"/>
        <v>CJS5701704</v>
      </c>
      <c r="D1727" t="str">
        <f>"5015410"</f>
        <v>5015410</v>
      </c>
      <c r="E1727" t="s">
        <v>93</v>
      </c>
      <c r="F1727" s="1">
        <v>2.5</v>
      </c>
      <c r="G1727" s="1">
        <v>0</v>
      </c>
      <c r="H1727" s="1">
        <v>2.5</v>
      </c>
    </row>
    <row r="1728" spans="1:8" hidden="1" x14ac:dyDescent="0.3">
      <c r="A1728">
        <v>14000</v>
      </c>
      <c r="B1728" t="str">
        <f t="shared" si="103"/>
        <v>10000</v>
      </c>
      <c r="C1728" t="str">
        <f>"CJS60043"</f>
        <v>CJS60043</v>
      </c>
      <c r="D1728" t="str">
        <f>"101010"</f>
        <v>101010</v>
      </c>
      <c r="E1728" t="s">
        <v>27</v>
      </c>
      <c r="F1728" s="1">
        <v>0</v>
      </c>
      <c r="G1728" s="1">
        <v>0</v>
      </c>
      <c r="H1728" s="1">
        <v>0</v>
      </c>
    </row>
    <row r="1729" spans="1:8" hidden="1" x14ac:dyDescent="0.3">
      <c r="A1729">
        <v>14000</v>
      </c>
      <c r="B1729" t="str">
        <f t="shared" si="103"/>
        <v>10000</v>
      </c>
      <c r="C1729" t="str">
        <f>"CJS60044"</f>
        <v>CJS60044</v>
      </c>
      <c r="D1729" t="str">
        <f>"101010"</f>
        <v>101010</v>
      </c>
      <c r="E1729" t="s">
        <v>27</v>
      </c>
      <c r="F1729" s="1">
        <v>0</v>
      </c>
      <c r="G1729" s="1">
        <v>0</v>
      </c>
      <c r="H1729" s="1">
        <v>0</v>
      </c>
    </row>
    <row r="1730" spans="1:8" hidden="1" x14ac:dyDescent="0.3">
      <c r="A1730">
        <v>14000</v>
      </c>
      <c r="B1730" t="str">
        <f t="shared" si="103"/>
        <v>10000</v>
      </c>
      <c r="C1730" t="str">
        <f>"CJS60045"</f>
        <v>CJS60045</v>
      </c>
      <c r="D1730" t="str">
        <f>"101010"</f>
        <v>101010</v>
      </c>
      <c r="E1730" t="s">
        <v>27</v>
      </c>
      <c r="F1730" s="1">
        <v>0</v>
      </c>
      <c r="G1730" s="1">
        <v>0</v>
      </c>
      <c r="H1730" s="1">
        <v>0</v>
      </c>
    </row>
    <row r="1731" spans="1:8" hidden="1" x14ac:dyDescent="0.3">
      <c r="A1731">
        <v>14000</v>
      </c>
      <c r="B1731" t="str">
        <f t="shared" ref="B1731:B1794" si="106">"10000"</f>
        <v>10000</v>
      </c>
      <c r="C1731" t="str">
        <f>"CJS60045"</f>
        <v>CJS60045</v>
      </c>
      <c r="D1731" t="str">
        <f>"205025"</f>
        <v>205025</v>
      </c>
      <c r="E1731" t="s">
        <v>29</v>
      </c>
      <c r="F1731" s="1">
        <v>0</v>
      </c>
      <c r="G1731" s="1">
        <v>0</v>
      </c>
      <c r="H1731" s="1">
        <v>0</v>
      </c>
    </row>
    <row r="1732" spans="1:8" hidden="1" x14ac:dyDescent="0.3">
      <c r="A1732">
        <v>14000</v>
      </c>
      <c r="B1732" t="str">
        <f t="shared" si="106"/>
        <v>10000</v>
      </c>
      <c r="C1732" t="str">
        <f>"CJS60045"</f>
        <v>CJS60045</v>
      </c>
      <c r="D1732" t="str">
        <f>"308000"</f>
        <v>308000</v>
      </c>
      <c r="E1732" t="s">
        <v>120</v>
      </c>
      <c r="F1732" s="1">
        <v>-1362</v>
      </c>
      <c r="G1732" s="1">
        <v>0</v>
      </c>
      <c r="H1732" s="1">
        <v>-1362</v>
      </c>
    </row>
    <row r="1733" spans="1:8" hidden="1" x14ac:dyDescent="0.3">
      <c r="A1733">
        <v>14000</v>
      </c>
      <c r="B1733" t="str">
        <f t="shared" si="106"/>
        <v>10000</v>
      </c>
      <c r="C1733" t="str">
        <f>"CJS60045"</f>
        <v>CJS60045</v>
      </c>
      <c r="D1733" t="str">
        <f>"4016593"</f>
        <v>4016593</v>
      </c>
      <c r="E1733" t="s">
        <v>162</v>
      </c>
      <c r="F1733" s="1">
        <v>1362</v>
      </c>
      <c r="G1733" s="1">
        <v>0</v>
      </c>
      <c r="H1733" s="1">
        <v>1362</v>
      </c>
    </row>
    <row r="1734" spans="1:8" hidden="1" x14ac:dyDescent="0.3">
      <c r="A1734">
        <v>14000</v>
      </c>
      <c r="B1734" t="str">
        <f t="shared" si="106"/>
        <v>10000</v>
      </c>
      <c r="C1734" t="str">
        <f>"CJS60046"</f>
        <v>CJS60046</v>
      </c>
      <c r="D1734" t="str">
        <f>"101010"</f>
        <v>101010</v>
      </c>
      <c r="E1734" t="s">
        <v>27</v>
      </c>
      <c r="F1734" s="1">
        <v>0</v>
      </c>
      <c r="G1734" s="1">
        <v>0</v>
      </c>
      <c r="H1734" s="1">
        <v>0</v>
      </c>
    </row>
    <row r="1735" spans="1:8" hidden="1" x14ac:dyDescent="0.3">
      <c r="A1735">
        <v>14000</v>
      </c>
      <c r="B1735" t="str">
        <f t="shared" si="106"/>
        <v>10000</v>
      </c>
      <c r="C1735" t="str">
        <f>"CJS60050"</f>
        <v>CJS60050</v>
      </c>
      <c r="D1735" t="str">
        <f>"101010"</f>
        <v>101010</v>
      </c>
      <c r="E1735" t="s">
        <v>27</v>
      </c>
      <c r="F1735" s="1">
        <v>0</v>
      </c>
      <c r="G1735" s="1">
        <v>0</v>
      </c>
      <c r="H1735" s="1">
        <v>0</v>
      </c>
    </row>
    <row r="1736" spans="1:8" hidden="1" x14ac:dyDescent="0.3">
      <c r="A1736">
        <v>14000</v>
      </c>
      <c r="B1736" t="str">
        <f t="shared" si="106"/>
        <v>10000</v>
      </c>
      <c r="C1736" t="str">
        <f>"CJS60051"</f>
        <v>CJS60051</v>
      </c>
      <c r="D1736" t="str">
        <f>"101010"</f>
        <v>101010</v>
      </c>
      <c r="E1736" t="s">
        <v>27</v>
      </c>
      <c r="F1736" s="1">
        <v>0</v>
      </c>
      <c r="G1736" s="1">
        <v>0</v>
      </c>
      <c r="H1736" s="1">
        <v>0</v>
      </c>
    </row>
    <row r="1737" spans="1:8" hidden="1" x14ac:dyDescent="0.3">
      <c r="A1737">
        <v>14000</v>
      </c>
      <c r="B1737" t="str">
        <f t="shared" si="106"/>
        <v>10000</v>
      </c>
      <c r="C1737" t="str">
        <f>"CJS60055"</f>
        <v>CJS60055</v>
      </c>
      <c r="D1737" t="str">
        <f>"101010"</f>
        <v>101010</v>
      </c>
      <c r="E1737" t="s">
        <v>27</v>
      </c>
      <c r="F1737" s="1">
        <v>0</v>
      </c>
      <c r="G1737" s="1">
        <v>0</v>
      </c>
      <c r="H1737" s="1">
        <v>0</v>
      </c>
    </row>
    <row r="1738" spans="1:8" hidden="1" x14ac:dyDescent="0.3">
      <c r="A1738">
        <v>14000</v>
      </c>
      <c r="B1738" t="str">
        <f t="shared" si="106"/>
        <v>10000</v>
      </c>
      <c r="C1738" t="str">
        <f>"CJS60056"</f>
        <v>CJS60056</v>
      </c>
      <c r="D1738" t="str">
        <f>"101010"</f>
        <v>101010</v>
      </c>
      <c r="E1738" t="s">
        <v>27</v>
      </c>
      <c r="F1738" s="1">
        <v>0</v>
      </c>
      <c r="G1738" s="1">
        <v>0</v>
      </c>
      <c r="H1738" s="1">
        <v>0</v>
      </c>
    </row>
    <row r="1739" spans="1:8" hidden="1" x14ac:dyDescent="0.3">
      <c r="A1739">
        <v>14000</v>
      </c>
      <c r="B1739" t="str">
        <f t="shared" si="106"/>
        <v>10000</v>
      </c>
      <c r="C1739" t="str">
        <f>"CJS60056"</f>
        <v>CJS60056</v>
      </c>
      <c r="D1739" t="str">
        <f>"308000"</f>
        <v>308000</v>
      </c>
      <c r="E1739" t="s">
        <v>120</v>
      </c>
      <c r="F1739" s="1">
        <v>0</v>
      </c>
      <c r="G1739" s="1">
        <v>0</v>
      </c>
      <c r="H1739" s="1">
        <v>0</v>
      </c>
    </row>
    <row r="1740" spans="1:8" hidden="1" x14ac:dyDescent="0.3">
      <c r="A1740">
        <v>14000</v>
      </c>
      <c r="B1740" t="str">
        <f t="shared" si="106"/>
        <v>10000</v>
      </c>
      <c r="C1740" t="str">
        <f>"CJS60058"</f>
        <v>CJS60058</v>
      </c>
      <c r="D1740" t="str">
        <f>"101010"</f>
        <v>101010</v>
      </c>
      <c r="E1740" t="s">
        <v>27</v>
      </c>
      <c r="F1740" s="1">
        <v>0</v>
      </c>
      <c r="G1740" s="1">
        <v>0</v>
      </c>
      <c r="H1740" s="1">
        <v>0</v>
      </c>
    </row>
    <row r="1741" spans="1:8" hidden="1" x14ac:dyDescent="0.3">
      <c r="A1741">
        <v>14000</v>
      </c>
      <c r="B1741" t="str">
        <f t="shared" si="106"/>
        <v>10000</v>
      </c>
      <c r="C1741" t="str">
        <f>"CJS60059"</f>
        <v>CJS60059</v>
      </c>
      <c r="D1741" t="str">
        <f>"101010"</f>
        <v>101010</v>
      </c>
      <c r="E1741" t="s">
        <v>27</v>
      </c>
      <c r="F1741" s="1">
        <v>0</v>
      </c>
      <c r="G1741" s="1">
        <v>0</v>
      </c>
      <c r="H1741" s="1">
        <v>0</v>
      </c>
    </row>
    <row r="1742" spans="1:8" hidden="1" x14ac:dyDescent="0.3">
      <c r="A1742">
        <v>14000</v>
      </c>
      <c r="B1742" t="str">
        <f t="shared" si="106"/>
        <v>10000</v>
      </c>
      <c r="C1742" t="str">
        <f>"CJS60059"</f>
        <v>CJS60059</v>
      </c>
      <c r="D1742" t="str">
        <f>"205025"</f>
        <v>205025</v>
      </c>
      <c r="E1742" t="s">
        <v>29</v>
      </c>
      <c r="F1742" s="1">
        <v>0</v>
      </c>
      <c r="G1742" s="1">
        <v>0</v>
      </c>
      <c r="H1742" s="1">
        <v>0</v>
      </c>
    </row>
    <row r="1743" spans="1:8" hidden="1" x14ac:dyDescent="0.3">
      <c r="A1743">
        <v>14000</v>
      </c>
      <c r="B1743" t="str">
        <f t="shared" si="106"/>
        <v>10000</v>
      </c>
      <c r="C1743" t="str">
        <f>"CJS60059"</f>
        <v>CJS60059</v>
      </c>
      <c r="D1743" t="str">
        <f>"4016593"</f>
        <v>4016593</v>
      </c>
      <c r="E1743" t="s">
        <v>162</v>
      </c>
      <c r="F1743" s="1">
        <v>-66113.31</v>
      </c>
      <c r="G1743" s="1">
        <v>0</v>
      </c>
      <c r="H1743" s="1">
        <v>-66113.31</v>
      </c>
    </row>
    <row r="1744" spans="1:8" hidden="1" x14ac:dyDescent="0.3">
      <c r="A1744">
        <v>14000</v>
      </c>
      <c r="B1744" t="str">
        <f t="shared" si="106"/>
        <v>10000</v>
      </c>
      <c r="C1744" t="str">
        <f>"CJS60059"</f>
        <v>CJS60059</v>
      </c>
      <c r="D1744" t="str">
        <f>"5014510"</f>
        <v>5014510</v>
      </c>
      <c r="E1744" t="s">
        <v>88</v>
      </c>
      <c r="F1744" s="1">
        <v>38961.89</v>
      </c>
      <c r="G1744" s="1">
        <v>0</v>
      </c>
      <c r="H1744" s="1">
        <v>38961.89</v>
      </c>
    </row>
    <row r="1745" spans="1:8" hidden="1" x14ac:dyDescent="0.3">
      <c r="A1745">
        <v>14000</v>
      </c>
      <c r="B1745" t="str">
        <f t="shared" si="106"/>
        <v>10000</v>
      </c>
      <c r="C1745" t="str">
        <f>"CJS60059"</f>
        <v>CJS60059</v>
      </c>
      <c r="D1745" t="str">
        <f>"609660"</f>
        <v>609660</v>
      </c>
      <c r="E1745" t="s">
        <v>142</v>
      </c>
      <c r="F1745" s="1">
        <v>27151.42</v>
      </c>
      <c r="G1745" s="1">
        <v>0</v>
      </c>
      <c r="H1745" s="1">
        <v>27151.42</v>
      </c>
    </row>
    <row r="1746" spans="1:8" hidden="1" x14ac:dyDescent="0.3">
      <c r="A1746">
        <v>14000</v>
      </c>
      <c r="B1746" t="str">
        <f t="shared" si="106"/>
        <v>10000</v>
      </c>
      <c r="C1746" t="str">
        <f t="shared" ref="C1746:C1762" si="107">"CJS60061"</f>
        <v>CJS60061</v>
      </c>
      <c r="D1746" t="str">
        <f>"101010"</f>
        <v>101010</v>
      </c>
      <c r="E1746" t="s">
        <v>27</v>
      </c>
      <c r="F1746" s="1">
        <v>-1536.17</v>
      </c>
      <c r="G1746" s="1">
        <v>1686.88</v>
      </c>
      <c r="H1746" s="1">
        <v>150.71</v>
      </c>
    </row>
    <row r="1747" spans="1:8" hidden="1" x14ac:dyDescent="0.3">
      <c r="A1747">
        <v>14000</v>
      </c>
      <c r="B1747" t="str">
        <f t="shared" si="106"/>
        <v>10000</v>
      </c>
      <c r="C1747" t="str">
        <f t="shared" si="107"/>
        <v>CJS60061</v>
      </c>
      <c r="D1747" t="str">
        <f>"205025"</f>
        <v>205025</v>
      </c>
      <c r="E1747" t="s">
        <v>29</v>
      </c>
      <c r="F1747" s="1">
        <v>0</v>
      </c>
      <c r="G1747" s="1">
        <v>0</v>
      </c>
      <c r="H1747" s="1">
        <v>0</v>
      </c>
    </row>
    <row r="1748" spans="1:8" hidden="1" x14ac:dyDescent="0.3">
      <c r="A1748">
        <v>14000</v>
      </c>
      <c r="B1748" t="str">
        <f t="shared" si="106"/>
        <v>10000</v>
      </c>
      <c r="C1748" t="str">
        <f t="shared" si="107"/>
        <v>CJS60061</v>
      </c>
      <c r="D1748" t="str">
        <f>"308000"</f>
        <v>308000</v>
      </c>
      <c r="E1748" t="s">
        <v>120</v>
      </c>
      <c r="F1748" s="1">
        <v>1013.14</v>
      </c>
      <c r="G1748" s="1">
        <v>0</v>
      </c>
      <c r="H1748" s="1">
        <v>1013.14</v>
      </c>
    </row>
    <row r="1749" spans="1:8" hidden="1" x14ac:dyDescent="0.3">
      <c r="A1749">
        <v>14000</v>
      </c>
      <c r="B1749" t="str">
        <f t="shared" si="106"/>
        <v>10000</v>
      </c>
      <c r="C1749" t="str">
        <f t="shared" si="107"/>
        <v>CJS60061</v>
      </c>
      <c r="D1749" t="str">
        <f>"4016593"</f>
        <v>4016593</v>
      </c>
      <c r="E1749" t="s">
        <v>162</v>
      </c>
      <c r="F1749" s="1">
        <v>-101505.32</v>
      </c>
      <c r="G1749" s="1">
        <v>-1872.09</v>
      </c>
      <c r="H1749" s="1">
        <v>-103377.41</v>
      </c>
    </row>
    <row r="1750" spans="1:8" hidden="1" x14ac:dyDescent="0.3">
      <c r="A1750">
        <v>14000</v>
      </c>
      <c r="B1750" t="str">
        <f t="shared" si="106"/>
        <v>10000</v>
      </c>
      <c r="C1750" t="str">
        <f t="shared" si="107"/>
        <v>CJS60061</v>
      </c>
      <c r="D1750" t="str">
        <f>"5011110"</f>
        <v>5011110</v>
      </c>
      <c r="E1750" t="s">
        <v>35</v>
      </c>
      <c r="F1750" s="1">
        <v>2114.41</v>
      </c>
      <c r="G1750" s="1">
        <v>35.659999999999997</v>
      </c>
      <c r="H1750" s="1">
        <v>2150.0700000000002</v>
      </c>
    </row>
    <row r="1751" spans="1:8" hidden="1" x14ac:dyDescent="0.3">
      <c r="A1751">
        <v>14000</v>
      </c>
      <c r="B1751" t="str">
        <f t="shared" si="106"/>
        <v>10000</v>
      </c>
      <c r="C1751" t="str">
        <f t="shared" si="107"/>
        <v>CJS60061</v>
      </c>
      <c r="D1751" t="str">
        <f>"5011120"</f>
        <v>5011120</v>
      </c>
      <c r="E1751" t="s">
        <v>36</v>
      </c>
      <c r="F1751" s="1">
        <v>1119.73</v>
      </c>
      <c r="G1751" s="1">
        <v>7.91</v>
      </c>
      <c r="H1751" s="1">
        <v>1127.6400000000001</v>
      </c>
    </row>
    <row r="1752" spans="1:8" hidden="1" x14ac:dyDescent="0.3">
      <c r="A1752">
        <v>14000</v>
      </c>
      <c r="B1752" t="str">
        <f t="shared" si="106"/>
        <v>10000</v>
      </c>
      <c r="C1752" t="str">
        <f t="shared" si="107"/>
        <v>CJS60061</v>
      </c>
      <c r="D1752" t="str">
        <f>"5011140"</f>
        <v>5011140</v>
      </c>
      <c r="E1752" t="s">
        <v>37</v>
      </c>
      <c r="F1752" s="1">
        <v>197.37</v>
      </c>
      <c r="G1752" s="1">
        <v>3.3</v>
      </c>
      <c r="H1752" s="1">
        <v>200.67</v>
      </c>
    </row>
    <row r="1753" spans="1:8" hidden="1" x14ac:dyDescent="0.3">
      <c r="A1753">
        <v>14000</v>
      </c>
      <c r="B1753" t="str">
        <f t="shared" si="106"/>
        <v>10000</v>
      </c>
      <c r="C1753" t="str">
        <f t="shared" si="107"/>
        <v>CJS60061</v>
      </c>
      <c r="D1753" t="str">
        <f>"5011150"</f>
        <v>5011150</v>
      </c>
      <c r="E1753" t="s">
        <v>38</v>
      </c>
      <c r="F1753" s="1">
        <v>1362.01</v>
      </c>
      <c r="G1753" s="1">
        <v>27.48</v>
      </c>
      <c r="H1753" s="1">
        <v>1389.49</v>
      </c>
    </row>
    <row r="1754" spans="1:8" hidden="1" x14ac:dyDescent="0.3">
      <c r="A1754">
        <v>14000</v>
      </c>
      <c r="B1754" t="str">
        <f t="shared" si="106"/>
        <v>10000</v>
      </c>
      <c r="C1754" t="str">
        <f t="shared" si="107"/>
        <v>CJS60061</v>
      </c>
      <c r="D1754" t="str">
        <f>"5011160"</f>
        <v>5011160</v>
      </c>
      <c r="E1754" t="s">
        <v>39</v>
      </c>
      <c r="F1754" s="1">
        <v>165.49</v>
      </c>
      <c r="G1754" s="1">
        <v>2.76</v>
      </c>
      <c r="H1754" s="1">
        <v>168.25</v>
      </c>
    </row>
    <row r="1755" spans="1:8" hidden="1" x14ac:dyDescent="0.3">
      <c r="A1755">
        <v>14000</v>
      </c>
      <c r="B1755" t="str">
        <f t="shared" si="106"/>
        <v>10000</v>
      </c>
      <c r="C1755" t="str">
        <f t="shared" si="107"/>
        <v>CJS60061</v>
      </c>
      <c r="D1755" t="str">
        <f>"5011170"</f>
        <v>5011170</v>
      </c>
      <c r="E1755" t="s">
        <v>40</v>
      </c>
      <c r="F1755" s="1">
        <v>89.99</v>
      </c>
      <c r="G1755" s="1">
        <v>1.5</v>
      </c>
      <c r="H1755" s="1">
        <v>91.49</v>
      </c>
    </row>
    <row r="1756" spans="1:8" hidden="1" x14ac:dyDescent="0.3">
      <c r="A1756">
        <v>14000</v>
      </c>
      <c r="B1756" t="str">
        <f t="shared" si="106"/>
        <v>10000</v>
      </c>
      <c r="C1756" t="str">
        <f t="shared" si="107"/>
        <v>CJS60061</v>
      </c>
      <c r="D1756" t="str">
        <f>"5011230"</f>
        <v>5011230</v>
      </c>
      <c r="E1756" t="s">
        <v>43</v>
      </c>
      <c r="F1756" s="1">
        <v>14744.79</v>
      </c>
      <c r="G1756" s="1">
        <v>246.6</v>
      </c>
      <c r="H1756" s="1">
        <v>14991.39</v>
      </c>
    </row>
    <row r="1757" spans="1:8" hidden="1" x14ac:dyDescent="0.3">
      <c r="A1757">
        <v>14000</v>
      </c>
      <c r="B1757" t="str">
        <f t="shared" si="106"/>
        <v>10000</v>
      </c>
      <c r="C1757" t="str">
        <f t="shared" si="107"/>
        <v>CJS60061</v>
      </c>
      <c r="D1757" t="str">
        <f>"5011310"</f>
        <v>5011310</v>
      </c>
      <c r="E1757" t="s">
        <v>45</v>
      </c>
      <c r="F1757" s="1">
        <v>140</v>
      </c>
      <c r="G1757" s="1">
        <v>-140</v>
      </c>
      <c r="H1757" s="1">
        <v>0</v>
      </c>
    </row>
    <row r="1758" spans="1:8" hidden="1" x14ac:dyDescent="0.3">
      <c r="A1758">
        <v>14000</v>
      </c>
      <c r="B1758" t="str">
        <f t="shared" si="106"/>
        <v>10000</v>
      </c>
      <c r="C1758" t="str">
        <f t="shared" si="107"/>
        <v>CJS60061</v>
      </c>
      <c r="D1758" t="str">
        <f>"5011380"</f>
        <v>5011380</v>
      </c>
      <c r="E1758" t="s">
        <v>46</v>
      </c>
      <c r="F1758" s="1">
        <v>0</v>
      </c>
      <c r="G1758" s="1">
        <v>0</v>
      </c>
      <c r="H1758" s="1">
        <v>0</v>
      </c>
    </row>
    <row r="1759" spans="1:8" hidden="1" x14ac:dyDescent="0.3">
      <c r="A1759">
        <v>14000</v>
      </c>
      <c r="B1759" t="str">
        <f t="shared" si="106"/>
        <v>10000</v>
      </c>
      <c r="C1759" t="str">
        <f t="shared" si="107"/>
        <v>CJS60061</v>
      </c>
      <c r="D1759" t="str">
        <f>"5011660"</f>
        <v>5011660</v>
      </c>
      <c r="E1759" t="s">
        <v>50</v>
      </c>
      <c r="F1759" s="1">
        <v>11.02</v>
      </c>
      <c r="G1759" s="1">
        <v>0</v>
      </c>
      <c r="H1759" s="1">
        <v>11.02</v>
      </c>
    </row>
    <row r="1760" spans="1:8" hidden="1" x14ac:dyDescent="0.3">
      <c r="A1760">
        <v>14000</v>
      </c>
      <c r="B1760" t="str">
        <f t="shared" si="106"/>
        <v>10000</v>
      </c>
      <c r="C1760" t="str">
        <f t="shared" si="107"/>
        <v>CJS60061</v>
      </c>
      <c r="D1760" t="str">
        <f>"5012170"</f>
        <v>5012170</v>
      </c>
      <c r="E1760" t="s">
        <v>56</v>
      </c>
      <c r="F1760" s="1">
        <v>0</v>
      </c>
      <c r="G1760" s="1">
        <v>0</v>
      </c>
      <c r="H1760" s="1">
        <v>0</v>
      </c>
    </row>
    <row r="1761" spans="1:8" hidden="1" x14ac:dyDescent="0.3">
      <c r="A1761">
        <v>14000</v>
      </c>
      <c r="B1761" t="str">
        <f t="shared" si="106"/>
        <v>10000</v>
      </c>
      <c r="C1761" t="str">
        <f t="shared" si="107"/>
        <v>CJS60061</v>
      </c>
      <c r="D1761" t="str">
        <f>"5014520"</f>
        <v>5014520</v>
      </c>
      <c r="E1761" t="s">
        <v>111</v>
      </c>
      <c r="F1761" s="1">
        <v>53576.41</v>
      </c>
      <c r="G1761" s="1">
        <v>0</v>
      </c>
      <c r="H1761" s="1">
        <v>53576.41</v>
      </c>
    </row>
    <row r="1762" spans="1:8" hidden="1" x14ac:dyDescent="0.3">
      <c r="A1762">
        <v>14000</v>
      </c>
      <c r="B1762" t="str">
        <f t="shared" si="106"/>
        <v>10000</v>
      </c>
      <c r="C1762" t="str">
        <f t="shared" si="107"/>
        <v>CJS60061</v>
      </c>
      <c r="D1762" t="str">
        <f>"609660"</f>
        <v>609660</v>
      </c>
      <c r="E1762" t="s">
        <v>142</v>
      </c>
      <c r="F1762" s="1">
        <v>28507.13</v>
      </c>
      <c r="G1762" s="1">
        <v>0</v>
      </c>
      <c r="H1762" s="1">
        <v>28507.13</v>
      </c>
    </row>
    <row r="1763" spans="1:8" hidden="1" x14ac:dyDescent="0.3">
      <c r="A1763">
        <v>14000</v>
      </c>
      <c r="B1763" t="str">
        <f t="shared" si="106"/>
        <v>10000</v>
      </c>
      <c r="C1763" t="str">
        <f>"CJS61000"</f>
        <v>CJS61000</v>
      </c>
      <c r="D1763" t="str">
        <f>"101010"</f>
        <v>101010</v>
      </c>
      <c r="E1763" t="s">
        <v>27</v>
      </c>
      <c r="F1763" s="1">
        <v>0</v>
      </c>
      <c r="G1763" s="1">
        <v>0</v>
      </c>
      <c r="H1763" s="1">
        <v>0</v>
      </c>
    </row>
    <row r="1764" spans="1:8" hidden="1" x14ac:dyDescent="0.3">
      <c r="A1764">
        <v>14000</v>
      </c>
      <c r="B1764" t="str">
        <f t="shared" si="106"/>
        <v>10000</v>
      </c>
      <c r="C1764" t="str">
        <f>"CJS66000"</f>
        <v>CJS66000</v>
      </c>
      <c r="D1764" t="str">
        <f>"101010"</f>
        <v>101010</v>
      </c>
      <c r="E1764" t="s">
        <v>27</v>
      </c>
      <c r="F1764" s="1">
        <v>0</v>
      </c>
      <c r="G1764" s="1">
        <v>0</v>
      </c>
      <c r="H1764" s="1">
        <v>0</v>
      </c>
    </row>
    <row r="1765" spans="1:8" hidden="1" x14ac:dyDescent="0.3">
      <c r="A1765">
        <v>14000</v>
      </c>
      <c r="B1765" t="str">
        <f t="shared" si="106"/>
        <v>10000</v>
      </c>
      <c r="C1765" t="str">
        <f>"CJS66000"</f>
        <v>CJS66000</v>
      </c>
      <c r="D1765" t="str">
        <f>"205025"</f>
        <v>205025</v>
      </c>
      <c r="E1765" t="s">
        <v>29</v>
      </c>
      <c r="F1765" s="1">
        <v>0</v>
      </c>
      <c r="G1765" s="1">
        <v>0</v>
      </c>
      <c r="H1765" s="1">
        <v>0</v>
      </c>
    </row>
    <row r="1766" spans="1:8" hidden="1" x14ac:dyDescent="0.3">
      <c r="A1766">
        <v>14000</v>
      </c>
      <c r="B1766" t="str">
        <f t="shared" si="106"/>
        <v>10000</v>
      </c>
      <c r="C1766" t="str">
        <f>"CJS66000"</f>
        <v>CJS66000</v>
      </c>
      <c r="D1766" t="str">
        <f>"308000"</f>
        <v>308000</v>
      </c>
      <c r="E1766" t="s">
        <v>120</v>
      </c>
      <c r="F1766" s="1">
        <v>-23095.58</v>
      </c>
      <c r="G1766" s="1">
        <v>0</v>
      </c>
      <c r="H1766" s="1">
        <v>-23095.58</v>
      </c>
    </row>
    <row r="1767" spans="1:8" hidden="1" x14ac:dyDescent="0.3">
      <c r="A1767">
        <v>14000</v>
      </c>
      <c r="B1767" t="str">
        <f t="shared" si="106"/>
        <v>10000</v>
      </c>
      <c r="C1767" t="str">
        <f>"CJS66000"</f>
        <v>CJS66000</v>
      </c>
      <c r="D1767" t="str">
        <f>"4016575"</f>
        <v>4016575</v>
      </c>
      <c r="E1767" t="s">
        <v>164</v>
      </c>
      <c r="F1767" s="1">
        <v>23095.58</v>
      </c>
      <c r="G1767" s="1">
        <v>0</v>
      </c>
      <c r="H1767" s="1">
        <v>23095.58</v>
      </c>
    </row>
    <row r="1768" spans="1:8" hidden="1" x14ac:dyDescent="0.3">
      <c r="A1768">
        <v>14000</v>
      </c>
      <c r="B1768" t="str">
        <f t="shared" si="106"/>
        <v>10000</v>
      </c>
      <c r="C1768" t="str">
        <f>"CJS66000"</f>
        <v>CJS66000</v>
      </c>
      <c r="D1768" t="str">
        <f>"609650"</f>
        <v>609650</v>
      </c>
      <c r="E1768" t="s">
        <v>161</v>
      </c>
      <c r="F1768" s="1">
        <v>0</v>
      </c>
      <c r="G1768" s="1">
        <v>0</v>
      </c>
      <c r="H1768" s="1">
        <v>0</v>
      </c>
    </row>
    <row r="1769" spans="1:8" hidden="1" x14ac:dyDescent="0.3">
      <c r="A1769">
        <v>14000</v>
      </c>
      <c r="B1769" t="str">
        <f t="shared" si="106"/>
        <v>10000</v>
      </c>
      <c r="C1769" t="str">
        <f>"CJS66001"</f>
        <v>CJS66001</v>
      </c>
      <c r="D1769" t="str">
        <f>"101010"</f>
        <v>101010</v>
      </c>
      <c r="E1769" t="s">
        <v>27</v>
      </c>
      <c r="F1769" s="1">
        <v>0</v>
      </c>
      <c r="G1769" s="1">
        <v>0</v>
      </c>
      <c r="H1769" s="1">
        <v>0</v>
      </c>
    </row>
    <row r="1770" spans="1:8" hidden="1" x14ac:dyDescent="0.3">
      <c r="A1770">
        <v>14000</v>
      </c>
      <c r="B1770" t="str">
        <f t="shared" si="106"/>
        <v>10000</v>
      </c>
      <c r="C1770" t="str">
        <f>"CJS66001"</f>
        <v>CJS66001</v>
      </c>
      <c r="D1770" t="str">
        <f>"308000"</f>
        <v>308000</v>
      </c>
      <c r="E1770" t="s">
        <v>120</v>
      </c>
      <c r="F1770" s="1">
        <v>0</v>
      </c>
      <c r="G1770" s="1">
        <v>0</v>
      </c>
      <c r="H1770" s="1">
        <v>0</v>
      </c>
    </row>
    <row r="1771" spans="1:8" hidden="1" x14ac:dyDescent="0.3">
      <c r="A1771">
        <v>14000</v>
      </c>
      <c r="B1771" t="str">
        <f t="shared" si="106"/>
        <v>10000</v>
      </c>
      <c r="C1771" t="str">
        <f>"CJS66500"</f>
        <v>CJS66500</v>
      </c>
      <c r="D1771" t="str">
        <f>"101010"</f>
        <v>101010</v>
      </c>
      <c r="E1771" t="s">
        <v>27</v>
      </c>
      <c r="F1771" s="1">
        <v>0</v>
      </c>
      <c r="G1771" s="1">
        <v>0</v>
      </c>
      <c r="H1771" s="1">
        <v>0</v>
      </c>
    </row>
    <row r="1772" spans="1:8" hidden="1" x14ac:dyDescent="0.3">
      <c r="A1772">
        <v>14000</v>
      </c>
      <c r="B1772" t="str">
        <f t="shared" si="106"/>
        <v>10000</v>
      </c>
      <c r="C1772" t="str">
        <f>"CJS66501"</f>
        <v>CJS66501</v>
      </c>
      <c r="D1772" t="str">
        <f>"101010"</f>
        <v>101010</v>
      </c>
      <c r="E1772" t="s">
        <v>27</v>
      </c>
      <c r="F1772" s="1">
        <v>0</v>
      </c>
      <c r="G1772" s="1">
        <v>0</v>
      </c>
      <c r="H1772" s="1">
        <v>0</v>
      </c>
    </row>
    <row r="1773" spans="1:8" hidden="1" x14ac:dyDescent="0.3">
      <c r="A1773">
        <v>14000</v>
      </c>
      <c r="B1773" t="str">
        <f t="shared" si="106"/>
        <v>10000</v>
      </c>
      <c r="C1773" t="str">
        <f>"CJS66504"</f>
        <v>CJS66504</v>
      </c>
      <c r="D1773" t="str">
        <f>"101010"</f>
        <v>101010</v>
      </c>
      <c r="E1773" t="s">
        <v>27</v>
      </c>
      <c r="F1773" s="1">
        <v>0</v>
      </c>
      <c r="G1773" s="1">
        <v>0</v>
      </c>
      <c r="H1773" s="1">
        <v>0</v>
      </c>
    </row>
    <row r="1774" spans="1:8" hidden="1" x14ac:dyDescent="0.3">
      <c r="A1774">
        <v>14000</v>
      </c>
      <c r="B1774" t="str">
        <f t="shared" si="106"/>
        <v>10000</v>
      </c>
      <c r="C1774" t="str">
        <f>"CJS66505"</f>
        <v>CJS66505</v>
      </c>
      <c r="D1774" t="str">
        <f>"101010"</f>
        <v>101010</v>
      </c>
      <c r="E1774" t="s">
        <v>27</v>
      </c>
      <c r="F1774" s="1">
        <v>0</v>
      </c>
      <c r="G1774" s="1">
        <v>0</v>
      </c>
      <c r="H1774" s="1">
        <v>0</v>
      </c>
    </row>
    <row r="1775" spans="1:8" hidden="1" x14ac:dyDescent="0.3">
      <c r="A1775">
        <v>14000</v>
      </c>
      <c r="B1775" t="str">
        <f t="shared" si="106"/>
        <v>10000</v>
      </c>
      <c r="C1775" t="str">
        <f>"CJS67000"</f>
        <v>CJS67000</v>
      </c>
      <c r="D1775" t="str">
        <f>"101010"</f>
        <v>101010</v>
      </c>
      <c r="E1775" t="s">
        <v>27</v>
      </c>
      <c r="F1775" s="1">
        <v>0</v>
      </c>
      <c r="G1775" s="1">
        <v>0</v>
      </c>
      <c r="H1775" s="1">
        <v>0</v>
      </c>
    </row>
    <row r="1776" spans="1:8" hidden="1" x14ac:dyDescent="0.3">
      <c r="A1776">
        <v>14000</v>
      </c>
      <c r="B1776" t="str">
        <f t="shared" si="106"/>
        <v>10000</v>
      </c>
      <c r="C1776" t="str">
        <f>"CJS67000"</f>
        <v>CJS67000</v>
      </c>
      <c r="D1776" t="str">
        <f>"308000"</f>
        <v>308000</v>
      </c>
      <c r="E1776" t="s">
        <v>120</v>
      </c>
      <c r="F1776" s="1">
        <v>0</v>
      </c>
      <c r="G1776" s="1">
        <v>0</v>
      </c>
      <c r="H1776" s="1">
        <v>0</v>
      </c>
    </row>
    <row r="1777" spans="1:8" hidden="1" x14ac:dyDescent="0.3">
      <c r="A1777">
        <v>14000</v>
      </c>
      <c r="B1777" t="str">
        <f t="shared" si="106"/>
        <v>10000</v>
      </c>
      <c r="C1777" t="str">
        <f>"CJS67001"</f>
        <v>CJS67001</v>
      </c>
      <c r="D1777" t="str">
        <f t="shared" ref="D1777:D1783" si="108">"101010"</f>
        <v>101010</v>
      </c>
      <c r="E1777" t="s">
        <v>27</v>
      </c>
      <c r="F1777" s="1">
        <v>0</v>
      </c>
      <c r="G1777" s="1">
        <v>0</v>
      </c>
      <c r="H1777" s="1">
        <v>0</v>
      </c>
    </row>
    <row r="1778" spans="1:8" hidden="1" x14ac:dyDescent="0.3">
      <c r="A1778">
        <v>14000</v>
      </c>
      <c r="B1778" t="str">
        <f t="shared" si="106"/>
        <v>10000</v>
      </c>
      <c r="C1778" t="str">
        <f>"CJS67002"</f>
        <v>CJS67002</v>
      </c>
      <c r="D1778" t="str">
        <f t="shared" si="108"/>
        <v>101010</v>
      </c>
      <c r="E1778" t="s">
        <v>27</v>
      </c>
      <c r="F1778" s="1">
        <v>0</v>
      </c>
      <c r="G1778" s="1">
        <v>0</v>
      </c>
      <c r="H1778" s="1">
        <v>0</v>
      </c>
    </row>
    <row r="1779" spans="1:8" hidden="1" x14ac:dyDescent="0.3">
      <c r="A1779">
        <v>14000</v>
      </c>
      <c r="B1779" t="str">
        <f t="shared" si="106"/>
        <v>10000</v>
      </c>
      <c r="C1779" t="str">
        <f>"CJS67007"</f>
        <v>CJS67007</v>
      </c>
      <c r="D1779" t="str">
        <f t="shared" si="108"/>
        <v>101010</v>
      </c>
      <c r="E1779" t="s">
        <v>27</v>
      </c>
      <c r="F1779" s="1">
        <v>0</v>
      </c>
      <c r="G1779" s="1">
        <v>0</v>
      </c>
      <c r="H1779" s="1">
        <v>0</v>
      </c>
    </row>
    <row r="1780" spans="1:8" hidden="1" x14ac:dyDescent="0.3">
      <c r="A1780">
        <v>14000</v>
      </c>
      <c r="B1780" t="str">
        <f t="shared" si="106"/>
        <v>10000</v>
      </c>
      <c r="C1780" t="str">
        <f>"CJS67010"</f>
        <v>CJS67010</v>
      </c>
      <c r="D1780" t="str">
        <f t="shared" si="108"/>
        <v>101010</v>
      </c>
      <c r="E1780" t="s">
        <v>27</v>
      </c>
      <c r="F1780" s="1">
        <v>0</v>
      </c>
      <c r="G1780" s="1">
        <v>0</v>
      </c>
      <c r="H1780" s="1">
        <v>0</v>
      </c>
    </row>
    <row r="1781" spans="1:8" hidden="1" x14ac:dyDescent="0.3">
      <c r="A1781">
        <v>14000</v>
      </c>
      <c r="B1781" t="str">
        <f t="shared" si="106"/>
        <v>10000</v>
      </c>
      <c r="C1781" t="str">
        <f>"CJS67011"</f>
        <v>CJS67011</v>
      </c>
      <c r="D1781" t="str">
        <f t="shared" si="108"/>
        <v>101010</v>
      </c>
      <c r="E1781" t="s">
        <v>27</v>
      </c>
      <c r="F1781" s="1">
        <v>0</v>
      </c>
      <c r="G1781" s="1">
        <v>0</v>
      </c>
      <c r="H1781" s="1">
        <v>0</v>
      </c>
    </row>
    <row r="1782" spans="1:8" hidden="1" x14ac:dyDescent="0.3">
      <c r="A1782">
        <v>14000</v>
      </c>
      <c r="B1782" t="str">
        <f t="shared" si="106"/>
        <v>10000</v>
      </c>
      <c r="C1782" t="str">
        <f>"CJS67013"</f>
        <v>CJS67013</v>
      </c>
      <c r="D1782" t="str">
        <f t="shared" si="108"/>
        <v>101010</v>
      </c>
      <c r="E1782" t="s">
        <v>27</v>
      </c>
      <c r="F1782" s="1">
        <v>0</v>
      </c>
      <c r="G1782" s="1">
        <v>0</v>
      </c>
      <c r="H1782" s="1">
        <v>0</v>
      </c>
    </row>
    <row r="1783" spans="1:8" hidden="1" x14ac:dyDescent="0.3">
      <c r="A1783">
        <v>14000</v>
      </c>
      <c r="B1783" t="str">
        <f t="shared" si="106"/>
        <v>10000</v>
      </c>
      <c r="C1783" t="str">
        <f>"CJS67014"</f>
        <v>CJS67014</v>
      </c>
      <c r="D1783" t="str">
        <f t="shared" si="108"/>
        <v>101010</v>
      </c>
      <c r="E1783" t="s">
        <v>27</v>
      </c>
      <c r="F1783" s="1">
        <v>696.39</v>
      </c>
      <c r="G1783" s="1">
        <v>0</v>
      </c>
      <c r="H1783" s="1">
        <v>696.39</v>
      </c>
    </row>
    <row r="1784" spans="1:8" hidden="1" x14ac:dyDescent="0.3">
      <c r="A1784">
        <v>14000</v>
      </c>
      <c r="B1784" t="str">
        <f t="shared" si="106"/>
        <v>10000</v>
      </c>
      <c r="C1784" t="str">
        <f>"CJS67014"</f>
        <v>CJS67014</v>
      </c>
      <c r="D1784" t="str">
        <f>"308000"</f>
        <v>308000</v>
      </c>
      <c r="E1784" t="s">
        <v>120</v>
      </c>
      <c r="F1784" s="1">
        <v>-696.39</v>
      </c>
      <c r="G1784" s="1">
        <v>0</v>
      </c>
      <c r="H1784" s="1">
        <v>-696.39</v>
      </c>
    </row>
    <row r="1785" spans="1:8" hidden="1" x14ac:dyDescent="0.3">
      <c r="A1785">
        <v>14000</v>
      </c>
      <c r="B1785" t="str">
        <f t="shared" si="106"/>
        <v>10000</v>
      </c>
      <c r="C1785" t="str">
        <f>"CJS67016"</f>
        <v>CJS67016</v>
      </c>
      <c r="D1785" t="str">
        <f t="shared" ref="D1785:D1790" si="109">"101010"</f>
        <v>101010</v>
      </c>
      <c r="E1785" t="s">
        <v>27</v>
      </c>
      <c r="F1785" s="1">
        <v>0</v>
      </c>
      <c r="G1785" s="1">
        <v>0</v>
      </c>
      <c r="H1785" s="1">
        <v>0</v>
      </c>
    </row>
    <row r="1786" spans="1:8" hidden="1" x14ac:dyDescent="0.3">
      <c r="A1786">
        <v>14000</v>
      </c>
      <c r="B1786" t="str">
        <f t="shared" si="106"/>
        <v>10000</v>
      </c>
      <c r="C1786" t="str">
        <f>"CJS67017"</f>
        <v>CJS67017</v>
      </c>
      <c r="D1786" t="str">
        <f t="shared" si="109"/>
        <v>101010</v>
      </c>
      <c r="E1786" t="s">
        <v>27</v>
      </c>
      <c r="F1786" s="1">
        <v>0</v>
      </c>
      <c r="G1786" s="1">
        <v>0</v>
      </c>
      <c r="H1786" s="1">
        <v>0</v>
      </c>
    </row>
    <row r="1787" spans="1:8" hidden="1" x14ac:dyDescent="0.3">
      <c r="A1787">
        <v>14000</v>
      </c>
      <c r="B1787" t="str">
        <f t="shared" si="106"/>
        <v>10000</v>
      </c>
      <c r="C1787" t="str">
        <f>"CJS67025"</f>
        <v>CJS67025</v>
      </c>
      <c r="D1787" t="str">
        <f t="shared" si="109"/>
        <v>101010</v>
      </c>
      <c r="E1787" t="s">
        <v>27</v>
      </c>
      <c r="F1787" s="1">
        <v>0</v>
      </c>
      <c r="G1787" s="1">
        <v>0</v>
      </c>
      <c r="H1787" s="1">
        <v>0</v>
      </c>
    </row>
    <row r="1788" spans="1:8" hidden="1" x14ac:dyDescent="0.3">
      <c r="A1788">
        <v>14000</v>
      </c>
      <c r="B1788" t="str">
        <f t="shared" si="106"/>
        <v>10000</v>
      </c>
      <c r="C1788" t="str">
        <f>"CJS67026"</f>
        <v>CJS67026</v>
      </c>
      <c r="D1788" t="str">
        <f t="shared" si="109"/>
        <v>101010</v>
      </c>
      <c r="E1788" t="s">
        <v>27</v>
      </c>
      <c r="F1788" s="1">
        <v>0</v>
      </c>
      <c r="G1788" s="1">
        <v>0</v>
      </c>
      <c r="H1788" s="1">
        <v>0</v>
      </c>
    </row>
    <row r="1789" spans="1:8" hidden="1" x14ac:dyDescent="0.3">
      <c r="A1789">
        <v>14000</v>
      </c>
      <c r="B1789" t="str">
        <f t="shared" si="106"/>
        <v>10000</v>
      </c>
      <c r="C1789" t="str">
        <f>"CJS67027"</f>
        <v>CJS67027</v>
      </c>
      <c r="D1789" t="str">
        <f t="shared" si="109"/>
        <v>101010</v>
      </c>
      <c r="E1789" t="s">
        <v>27</v>
      </c>
      <c r="F1789" s="1">
        <v>0</v>
      </c>
      <c r="G1789" s="1">
        <v>0</v>
      </c>
      <c r="H1789" s="1">
        <v>0</v>
      </c>
    </row>
    <row r="1790" spans="1:8" hidden="1" x14ac:dyDescent="0.3">
      <c r="A1790">
        <v>14000</v>
      </c>
      <c r="B1790" t="str">
        <f t="shared" si="106"/>
        <v>10000</v>
      </c>
      <c r="C1790" t="str">
        <f>"CJS67028"</f>
        <v>CJS67028</v>
      </c>
      <c r="D1790" t="str">
        <f t="shared" si="109"/>
        <v>101010</v>
      </c>
      <c r="E1790" t="s">
        <v>27</v>
      </c>
      <c r="F1790" s="1">
        <v>0</v>
      </c>
      <c r="G1790" s="1">
        <v>0</v>
      </c>
      <c r="H1790" s="1">
        <v>0</v>
      </c>
    </row>
    <row r="1791" spans="1:8" hidden="1" x14ac:dyDescent="0.3">
      <c r="A1791">
        <v>14000</v>
      </c>
      <c r="B1791" t="str">
        <f t="shared" si="106"/>
        <v>10000</v>
      </c>
      <c r="C1791" t="str">
        <f>"CJS67028"</f>
        <v>CJS67028</v>
      </c>
      <c r="D1791" t="str">
        <f>"4093643"</f>
        <v>4093643</v>
      </c>
      <c r="E1791" t="s">
        <v>171</v>
      </c>
      <c r="F1791" s="1">
        <v>0</v>
      </c>
      <c r="G1791" s="1">
        <v>0</v>
      </c>
      <c r="H1791" s="1">
        <v>0</v>
      </c>
    </row>
    <row r="1792" spans="1:8" hidden="1" x14ac:dyDescent="0.3">
      <c r="A1792">
        <v>14000</v>
      </c>
      <c r="B1792" t="str">
        <f t="shared" si="106"/>
        <v>10000</v>
      </c>
      <c r="C1792" t="str">
        <f>"CJS67029"</f>
        <v>CJS67029</v>
      </c>
      <c r="D1792" t="str">
        <f>"101010"</f>
        <v>101010</v>
      </c>
      <c r="E1792" t="s">
        <v>27</v>
      </c>
      <c r="F1792" s="1">
        <v>0</v>
      </c>
      <c r="G1792" s="1">
        <v>0</v>
      </c>
      <c r="H1792" s="1">
        <v>0</v>
      </c>
    </row>
    <row r="1793" spans="1:8" hidden="1" x14ac:dyDescent="0.3">
      <c r="A1793">
        <v>14000</v>
      </c>
      <c r="B1793" t="str">
        <f t="shared" si="106"/>
        <v>10000</v>
      </c>
      <c r="C1793" t="str">
        <f t="shared" ref="C1793:C1830" si="110">"CJS67030"</f>
        <v>CJS67030</v>
      </c>
      <c r="D1793" t="str">
        <f>"101010"</f>
        <v>101010</v>
      </c>
      <c r="E1793" t="s">
        <v>27</v>
      </c>
      <c r="F1793" s="1">
        <v>-19940</v>
      </c>
      <c r="G1793" s="1">
        <v>21866.95</v>
      </c>
      <c r="H1793" s="1">
        <v>1926.95</v>
      </c>
    </row>
    <row r="1794" spans="1:8" hidden="1" x14ac:dyDescent="0.3">
      <c r="A1794">
        <v>14000</v>
      </c>
      <c r="B1794" t="str">
        <f t="shared" si="106"/>
        <v>10000</v>
      </c>
      <c r="C1794" t="str">
        <f t="shared" si="110"/>
        <v>CJS67030</v>
      </c>
      <c r="D1794" t="str">
        <f>"205025"</f>
        <v>205025</v>
      </c>
      <c r="E1794" t="s">
        <v>29</v>
      </c>
      <c r="F1794" s="1">
        <v>-1950</v>
      </c>
      <c r="G1794" s="1">
        <v>1950</v>
      </c>
      <c r="H1794" s="1">
        <v>0</v>
      </c>
    </row>
    <row r="1795" spans="1:8" hidden="1" x14ac:dyDescent="0.3">
      <c r="A1795">
        <v>14000</v>
      </c>
      <c r="B1795" t="str">
        <f t="shared" ref="B1795:B1858" si="111">"10000"</f>
        <v>10000</v>
      </c>
      <c r="C1795" t="str">
        <f t="shared" si="110"/>
        <v>CJS67030</v>
      </c>
      <c r="D1795" t="str">
        <f>"308000"</f>
        <v>308000</v>
      </c>
      <c r="E1795" t="s">
        <v>120</v>
      </c>
      <c r="F1795" s="1">
        <v>5405.65</v>
      </c>
      <c r="G1795" s="1">
        <v>0</v>
      </c>
      <c r="H1795" s="1">
        <v>5405.65</v>
      </c>
    </row>
    <row r="1796" spans="1:8" hidden="1" x14ac:dyDescent="0.3">
      <c r="A1796">
        <v>14000</v>
      </c>
      <c r="B1796" t="str">
        <f t="shared" si="111"/>
        <v>10000</v>
      </c>
      <c r="C1796" t="str">
        <f t="shared" si="110"/>
        <v>CJS67030</v>
      </c>
      <c r="D1796" t="str">
        <f>"4009070"</f>
        <v>4009070</v>
      </c>
      <c r="E1796" t="s">
        <v>141</v>
      </c>
      <c r="F1796" s="1">
        <v>-55309.48</v>
      </c>
      <c r="G1796" s="1">
        <v>0</v>
      </c>
      <c r="H1796" s="1">
        <v>-55309.48</v>
      </c>
    </row>
    <row r="1797" spans="1:8" hidden="1" x14ac:dyDescent="0.3">
      <c r="A1797">
        <v>14000</v>
      </c>
      <c r="B1797" t="str">
        <f t="shared" si="111"/>
        <v>10000</v>
      </c>
      <c r="C1797" t="str">
        <f t="shared" si="110"/>
        <v>CJS67030</v>
      </c>
      <c r="D1797" t="str">
        <f>"4009071"</f>
        <v>4009071</v>
      </c>
      <c r="E1797" t="s">
        <v>110</v>
      </c>
      <c r="F1797" s="1">
        <v>-10290.15</v>
      </c>
      <c r="G1797" s="1">
        <v>0</v>
      </c>
      <c r="H1797" s="1">
        <v>-10290.15</v>
      </c>
    </row>
    <row r="1798" spans="1:8" hidden="1" x14ac:dyDescent="0.3">
      <c r="A1798">
        <v>14000</v>
      </c>
      <c r="B1798" t="str">
        <f t="shared" si="111"/>
        <v>10000</v>
      </c>
      <c r="C1798" t="str">
        <f t="shared" si="110"/>
        <v>CJS67030</v>
      </c>
      <c r="D1798" t="str">
        <f>"4093643"</f>
        <v>4093643</v>
      </c>
      <c r="E1798" t="s">
        <v>171</v>
      </c>
      <c r="F1798" s="1">
        <v>-213890.64</v>
      </c>
      <c r="G1798" s="1">
        <v>-28200.28</v>
      </c>
      <c r="H1798" s="1">
        <v>-242090.92</v>
      </c>
    </row>
    <row r="1799" spans="1:8" hidden="1" x14ac:dyDescent="0.3">
      <c r="A1799">
        <v>14000</v>
      </c>
      <c r="B1799" t="str">
        <f t="shared" si="111"/>
        <v>10000</v>
      </c>
      <c r="C1799" t="str">
        <f t="shared" si="110"/>
        <v>CJS67030</v>
      </c>
      <c r="D1799" t="str">
        <f>"5011110"</f>
        <v>5011110</v>
      </c>
      <c r="E1799" t="s">
        <v>35</v>
      </c>
      <c r="F1799" s="1">
        <v>17974.93</v>
      </c>
      <c r="G1799" s="1">
        <v>553.23</v>
      </c>
      <c r="H1799" s="1">
        <v>18528.16</v>
      </c>
    </row>
    <row r="1800" spans="1:8" hidden="1" x14ac:dyDescent="0.3">
      <c r="A1800">
        <v>14000</v>
      </c>
      <c r="B1800" t="str">
        <f t="shared" si="111"/>
        <v>10000</v>
      </c>
      <c r="C1800" t="str">
        <f t="shared" si="110"/>
        <v>CJS67030</v>
      </c>
      <c r="D1800" t="str">
        <f>"5011120"</f>
        <v>5011120</v>
      </c>
      <c r="E1800" t="s">
        <v>36</v>
      </c>
      <c r="F1800" s="1">
        <v>10215.83</v>
      </c>
      <c r="G1800" s="1">
        <v>201.7</v>
      </c>
      <c r="H1800" s="1">
        <v>10417.530000000001</v>
      </c>
    </row>
    <row r="1801" spans="1:8" hidden="1" x14ac:dyDescent="0.3">
      <c r="A1801">
        <v>14000</v>
      </c>
      <c r="B1801" t="str">
        <f t="shared" si="111"/>
        <v>10000</v>
      </c>
      <c r="C1801" t="str">
        <f t="shared" si="110"/>
        <v>CJS67030</v>
      </c>
      <c r="D1801" t="str">
        <f>"5011140"</f>
        <v>5011140</v>
      </c>
      <c r="E1801" t="s">
        <v>37</v>
      </c>
      <c r="F1801" s="1">
        <v>1886.9</v>
      </c>
      <c r="G1801" s="1">
        <v>56.78</v>
      </c>
      <c r="H1801" s="1">
        <v>1943.68</v>
      </c>
    </row>
    <row r="1802" spans="1:8" hidden="1" x14ac:dyDescent="0.3">
      <c r="A1802">
        <v>14000</v>
      </c>
      <c r="B1802" t="str">
        <f t="shared" si="111"/>
        <v>10000</v>
      </c>
      <c r="C1802" t="str">
        <f t="shared" si="110"/>
        <v>CJS67030</v>
      </c>
      <c r="D1802" t="str">
        <f>"5011150"</f>
        <v>5011150</v>
      </c>
      <c r="E1802" t="s">
        <v>38</v>
      </c>
      <c r="F1802" s="1">
        <v>28532.19</v>
      </c>
      <c r="G1802" s="1">
        <v>957.63</v>
      </c>
      <c r="H1802" s="1">
        <v>29489.82</v>
      </c>
    </row>
    <row r="1803" spans="1:8" hidden="1" x14ac:dyDescent="0.3">
      <c r="A1803">
        <v>14000</v>
      </c>
      <c r="B1803" t="str">
        <f t="shared" si="111"/>
        <v>10000</v>
      </c>
      <c r="C1803" t="str">
        <f t="shared" si="110"/>
        <v>CJS67030</v>
      </c>
      <c r="D1803" t="str">
        <f>"5011160"</f>
        <v>5011160</v>
      </c>
      <c r="E1803" t="s">
        <v>39</v>
      </c>
      <c r="F1803" s="1">
        <v>1581.7</v>
      </c>
      <c r="G1803" s="1">
        <v>47.45</v>
      </c>
      <c r="H1803" s="1">
        <v>1629.15</v>
      </c>
    </row>
    <row r="1804" spans="1:8" hidden="1" x14ac:dyDescent="0.3">
      <c r="A1804">
        <v>14000</v>
      </c>
      <c r="B1804" t="str">
        <f t="shared" si="111"/>
        <v>10000</v>
      </c>
      <c r="C1804" t="str">
        <f t="shared" si="110"/>
        <v>CJS67030</v>
      </c>
      <c r="D1804" t="str">
        <f>"5011170"</f>
        <v>5011170</v>
      </c>
      <c r="E1804" t="s">
        <v>40</v>
      </c>
      <c r="F1804" s="1">
        <v>860.47</v>
      </c>
      <c r="G1804" s="1">
        <v>25.84</v>
      </c>
      <c r="H1804" s="1">
        <v>886.31</v>
      </c>
    </row>
    <row r="1805" spans="1:8" hidden="1" x14ac:dyDescent="0.3">
      <c r="A1805">
        <v>14000</v>
      </c>
      <c r="B1805" t="str">
        <f t="shared" si="111"/>
        <v>10000</v>
      </c>
      <c r="C1805" t="str">
        <f t="shared" si="110"/>
        <v>CJS67030</v>
      </c>
      <c r="D1805" t="str">
        <f>"5011230"</f>
        <v>5011230</v>
      </c>
      <c r="E1805" t="s">
        <v>43</v>
      </c>
      <c r="F1805" s="1">
        <v>136095.54999999999</v>
      </c>
      <c r="G1805" s="1">
        <v>4236.8100000000004</v>
      </c>
      <c r="H1805" s="1">
        <v>140332.35999999999</v>
      </c>
    </row>
    <row r="1806" spans="1:8" hidden="1" x14ac:dyDescent="0.3">
      <c r="A1806">
        <v>14000</v>
      </c>
      <c r="B1806" t="str">
        <f t="shared" si="111"/>
        <v>10000</v>
      </c>
      <c r="C1806" t="str">
        <f t="shared" si="110"/>
        <v>CJS67030</v>
      </c>
      <c r="D1806" t="str">
        <f>"5011310"</f>
        <v>5011310</v>
      </c>
      <c r="E1806" t="s">
        <v>45</v>
      </c>
      <c r="F1806" s="1">
        <v>1790</v>
      </c>
      <c r="G1806" s="1">
        <v>-1790</v>
      </c>
      <c r="H1806" s="1">
        <v>0</v>
      </c>
    </row>
    <row r="1807" spans="1:8" hidden="1" x14ac:dyDescent="0.3">
      <c r="A1807">
        <v>14000</v>
      </c>
      <c r="B1807" t="str">
        <f t="shared" si="111"/>
        <v>10000</v>
      </c>
      <c r="C1807" t="str">
        <f t="shared" si="110"/>
        <v>CJS67030</v>
      </c>
      <c r="D1807" t="str">
        <f>"5011380"</f>
        <v>5011380</v>
      </c>
      <c r="E1807" t="s">
        <v>46</v>
      </c>
      <c r="F1807" s="1">
        <v>653</v>
      </c>
      <c r="G1807" s="1">
        <v>23</v>
      </c>
      <c r="H1807" s="1">
        <v>676</v>
      </c>
    </row>
    <row r="1808" spans="1:8" hidden="1" x14ac:dyDescent="0.3">
      <c r="A1808">
        <v>14000</v>
      </c>
      <c r="B1808" t="str">
        <f t="shared" si="111"/>
        <v>10000</v>
      </c>
      <c r="C1808" t="str">
        <f t="shared" si="110"/>
        <v>CJS67030</v>
      </c>
      <c r="D1808" t="str">
        <f>"5011530"</f>
        <v>5011530</v>
      </c>
      <c r="E1808" t="s">
        <v>48</v>
      </c>
      <c r="F1808" s="1">
        <v>3812.48</v>
      </c>
      <c r="G1808" s="1">
        <v>0</v>
      </c>
      <c r="H1808" s="1">
        <v>3812.48</v>
      </c>
    </row>
    <row r="1809" spans="1:8" hidden="1" x14ac:dyDescent="0.3">
      <c r="A1809">
        <v>14000</v>
      </c>
      <c r="B1809" t="str">
        <f t="shared" si="111"/>
        <v>10000</v>
      </c>
      <c r="C1809" t="str">
        <f t="shared" si="110"/>
        <v>CJS67030</v>
      </c>
      <c r="D1809" t="str">
        <f>"5011660"</f>
        <v>5011660</v>
      </c>
      <c r="E1809" t="s">
        <v>50</v>
      </c>
      <c r="F1809" s="1">
        <v>2347.61</v>
      </c>
      <c r="G1809" s="1">
        <v>59.41</v>
      </c>
      <c r="H1809" s="1">
        <v>2407.02</v>
      </c>
    </row>
    <row r="1810" spans="1:8" hidden="1" x14ac:dyDescent="0.3">
      <c r="A1810">
        <v>14000</v>
      </c>
      <c r="B1810" t="str">
        <f t="shared" si="111"/>
        <v>10000</v>
      </c>
      <c r="C1810" t="str">
        <f t="shared" si="110"/>
        <v>CJS67030</v>
      </c>
      <c r="D1810" t="str">
        <f>"5012110"</f>
        <v>5012110</v>
      </c>
      <c r="E1810" t="s">
        <v>51</v>
      </c>
      <c r="F1810" s="1">
        <v>7.68</v>
      </c>
      <c r="G1810" s="1">
        <v>0</v>
      </c>
      <c r="H1810" s="1">
        <v>7.68</v>
      </c>
    </row>
    <row r="1811" spans="1:8" hidden="1" x14ac:dyDescent="0.3">
      <c r="A1811">
        <v>14000</v>
      </c>
      <c r="B1811" t="str">
        <f t="shared" si="111"/>
        <v>10000</v>
      </c>
      <c r="C1811" t="str">
        <f t="shared" si="110"/>
        <v>CJS67030</v>
      </c>
      <c r="D1811" t="str">
        <f>"5012150"</f>
        <v>5012150</v>
      </c>
      <c r="E1811" t="s">
        <v>54</v>
      </c>
      <c r="F1811" s="1">
        <v>1039.42</v>
      </c>
      <c r="G1811" s="1">
        <v>0</v>
      </c>
      <c r="H1811" s="1">
        <v>1039.42</v>
      </c>
    </row>
    <row r="1812" spans="1:8" hidden="1" x14ac:dyDescent="0.3">
      <c r="A1812">
        <v>14000</v>
      </c>
      <c r="B1812" t="str">
        <f t="shared" si="111"/>
        <v>10000</v>
      </c>
      <c r="C1812" t="str">
        <f t="shared" si="110"/>
        <v>CJS67030</v>
      </c>
      <c r="D1812" t="str">
        <f>"5012160"</f>
        <v>5012160</v>
      </c>
      <c r="E1812" t="s">
        <v>55</v>
      </c>
      <c r="F1812" s="1">
        <v>1452.17</v>
      </c>
      <c r="G1812" s="1">
        <v>0</v>
      </c>
      <c r="H1812" s="1">
        <v>1452.17</v>
      </c>
    </row>
    <row r="1813" spans="1:8" hidden="1" x14ac:dyDescent="0.3">
      <c r="A1813">
        <v>14000</v>
      </c>
      <c r="B1813" t="str">
        <f t="shared" si="111"/>
        <v>10000</v>
      </c>
      <c r="C1813" t="str">
        <f t="shared" si="110"/>
        <v>CJS67030</v>
      </c>
      <c r="D1813" t="str">
        <f>"5012170"</f>
        <v>5012170</v>
      </c>
      <c r="E1813" t="s">
        <v>56</v>
      </c>
      <c r="F1813" s="1">
        <v>257.45</v>
      </c>
      <c r="G1813" s="1">
        <v>11.48</v>
      </c>
      <c r="H1813" s="1">
        <v>268.93</v>
      </c>
    </row>
    <row r="1814" spans="1:8" hidden="1" x14ac:dyDescent="0.3">
      <c r="A1814">
        <v>14000</v>
      </c>
      <c r="B1814" t="str">
        <f t="shared" si="111"/>
        <v>10000</v>
      </c>
      <c r="C1814" t="str">
        <f t="shared" si="110"/>
        <v>CJS67030</v>
      </c>
      <c r="D1814" t="str">
        <f>"5012210"</f>
        <v>5012210</v>
      </c>
      <c r="E1814" t="s">
        <v>58</v>
      </c>
      <c r="F1814" s="1">
        <v>275</v>
      </c>
      <c r="G1814" s="1">
        <v>0</v>
      </c>
      <c r="H1814" s="1">
        <v>275</v>
      </c>
    </row>
    <row r="1815" spans="1:8" hidden="1" x14ac:dyDescent="0.3">
      <c r="A1815">
        <v>14000</v>
      </c>
      <c r="B1815" t="str">
        <f t="shared" si="111"/>
        <v>10000</v>
      </c>
      <c r="C1815" t="str">
        <f t="shared" si="110"/>
        <v>CJS67030</v>
      </c>
      <c r="D1815" t="str">
        <f>"5012220"</f>
        <v>5012220</v>
      </c>
      <c r="E1815" t="s">
        <v>59</v>
      </c>
      <c r="F1815" s="1">
        <v>1176.96</v>
      </c>
      <c r="G1815" s="1">
        <v>0</v>
      </c>
      <c r="H1815" s="1">
        <v>1176.96</v>
      </c>
    </row>
    <row r="1816" spans="1:8" hidden="1" x14ac:dyDescent="0.3">
      <c r="A1816">
        <v>14000</v>
      </c>
      <c r="B1816" t="str">
        <f t="shared" si="111"/>
        <v>10000</v>
      </c>
      <c r="C1816" t="str">
        <f t="shared" si="110"/>
        <v>CJS67030</v>
      </c>
      <c r="D1816" t="str">
        <f>"5012240"</f>
        <v>5012240</v>
      </c>
      <c r="E1816" t="s">
        <v>60</v>
      </c>
      <c r="F1816" s="1">
        <v>303</v>
      </c>
      <c r="G1816" s="1">
        <v>0</v>
      </c>
      <c r="H1816" s="1">
        <v>303</v>
      </c>
    </row>
    <row r="1817" spans="1:8" hidden="1" x14ac:dyDescent="0.3">
      <c r="A1817">
        <v>14000</v>
      </c>
      <c r="B1817" t="str">
        <f t="shared" si="111"/>
        <v>10000</v>
      </c>
      <c r="C1817" t="str">
        <f t="shared" si="110"/>
        <v>CJS67030</v>
      </c>
      <c r="D1817" t="str">
        <f>"5012440"</f>
        <v>5012440</v>
      </c>
      <c r="E1817" t="s">
        <v>62</v>
      </c>
      <c r="F1817" s="1">
        <v>1950</v>
      </c>
      <c r="G1817" s="1">
        <v>0</v>
      </c>
      <c r="H1817" s="1">
        <v>1950</v>
      </c>
    </row>
    <row r="1818" spans="1:8" hidden="1" x14ac:dyDescent="0.3">
      <c r="A1818">
        <v>14000</v>
      </c>
      <c r="B1818" t="str">
        <f t="shared" si="111"/>
        <v>10000</v>
      </c>
      <c r="C1818" t="str">
        <f t="shared" si="110"/>
        <v>CJS67030</v>
      </c>
      <c r="D1818" t="str">
        <f>"5012520"</f>
        <v>5012520</v>
      </c>
      <c r="E1818" t="s">
        <v>63</v>
      </c>
      <c r="F1818" s="1">
        <v>23.68</v>
      </c>
      <c r="G1818" s="1">
        <v>0</v>
      </c>
      <c r="H1818" s="1">
        <v>23.68</v>
      </c>
    </row>
    <row r="1819" spans="1:8" hidden="1" x14ac:dyDescent="0.3">
      <c r="A1819">
        <v>14000</v>
      </c>
      <c r="B1819" t="str">
        <f t="shared" si="111"/>
        <v>10000</v>
      </c>
      <c r="C1819" t="str">
        <f t="shared" si="110"/>
        <v>CJS67030</v>
      </c>
      <c r="D1819" t="str">
        <f>"5012780"</f>
        <v>5012780</v>
      </c>
      <c r="E1819" t="s">
        <v>72</v>
      </c>
      <c r="F1819" s="1">
        <v>3812.76</v>
      </c>
      <c r="G1819" s="1">
        <v>0</v>
      </c>
      <c r="H1819" s="1">
        <v>3812.76</v>
      </c>
    </row>
    <row r="1820" spans="1:8" hidden="1" x14ac:dyDescent="0.3">
      <c r="A1820">
        <v>14000</v>
      </c>
      <c r="B1820" t="str">
        <f t="shared" si="111"/>
        <v>10000</v>
      </c>
      <c r="C1820" t="str">
        <f t="shared" si="110"/>
        <v>CJS67030</v>
      </c>
      <c r="D1820" t="str">
        <f>"5013120"</f>
        <v>5013120</v>
      </c>
      <c r="E1820" t="s">
        <v>80</v>
      </c>
      <c r="F1820" s="1">
        <v>71.84</v>
      </c>
      <c r="G1820" s="1">
        <v>0</v>
      </c>
      <c r="H1820" s="1">
        <v>71.84</v>
      </c>
    </row>
    <row r="1821" spans="1:8" hidden="1" x14ac:dyDescent="0.3">
      <c r="A1821">
        <v>14000</v>
      </c>
      <c r="B1821" t="str">
        <f t="shared" si="111"/>
        <v>10000</v>
      </c>
      <c r="C1821" t="str">
        <f t="shared" si="110"/>
        <v>CJS67030</v>
      </c>
      <c r="D1821" t="str">
        <f>"5013650"</f>
        <v>5013650</v>
      </c>
      <c r="E1821" t="s">
        <v>83</v>
      </c>
      <c r="F1821" s="1">
        <v>0.77</v>
      </c>
      <c r="G1821" s="1">
        <v>0</v>
      </c>
      <c r="H1821" s="1">
        <v>0.77</v>
      </c>
    </row>
    <row r="1822" spans="1:8" hidden="1" x14ac:dyDescent="0.3">
      <c r="A1822">
        <v>14000</v>
      </c>
      <c r="B1822" t="str">
        <f t="shared" si="111"/>
        <v>10000</v>
      </c>
      <c r="C1822" t="str">
        <f t="shared" si="110"/>
        <v>CJS67030</v>
      </c>
      <c r="D1822" t="str">
        <f>"5014810"</f>
        <v>5014810</v>
      </c>
      <c r="E1822" t="s">
        <v>146</v>
      </c>
      <c r="F1822" s="1">
        <v>10290.15</v>
      </c>
      <c r="G1822" s="1">
        <v>0</v>
      </c>
      <c r="H1822" s="1">
        <v>10290.15</v>
      </c>
    </row>
    <row r="1823" spans="1:8" hidden="1" x14ac:dyDescent="0.3">
      <c r="A1823">
        <v>14000</v>
      </c>
      <c r="B1823" t="str">
        <f t="shared" si="111"/>
        <v>10000</v>
      </c>
      <c r="C1823" t="str">
        <f t="shared" si="110"/>
        <v>CJS67030</v>
      </c>
      <c r="D1823" t="str">
        <f>"5014820"</f>
        <v>5014820</v>
      </c>
      <c r="E1823" t="s">
        <v>147</v>
      </c>
      <c r="F1823" s="1">
        <v>55309.48</v>
      </c>
      <c r="G1823" s="1">
        <v>0</v>
      </c>
      <c r="H1823" s="1">
        <v>55309.48</v>
      </c>
    </row>
    <row r="1824" spans="1:8" hidden="1" x14ac:dyDescent="0.3">
      <c r="A1824">
        <v>14000</v>
      </c>
      <c r="B1824" t="str">
        <f t="shared" si="111"/>
        <v>10000</v>
      </c>
      <c r="C1824" t="str">
        <f t="shared" si="110"/>
        <v>CJS67030</v>
      </c>
      <c r="D1824" t="str">
        <f>"5015380"</f>
        <v>5015380</v>
      </c>
      <c r="E1824" t="s">
        <v>91</v>
      </c>
      <c r="F1824" s="1">
        <v>7047.6</v>
      </c>
      <c r="G1824" s="1">
        <v>0</v>
      </c>
      <c r="H1824" s="1">
        <v>7047.6</v>
      </c>
    </row>
    <row r="1825" spans="1:8" hidden="1" x14ac:dyDescent="0.3">
      <c r="A1825">
        <v>14000</v>
      </c>
      <c r="B1825" t="str">
        <f t="shared" si="111"/>
        <v>10000</v>
      </c>
      <c r="C1825" t="str">
        <f t="shared" si="110"/>
        <v>CJS67030</v>
      </c>
      <c r="D1825" t="str">
        <f>"5015410"</f>
        <v>5015410</v>
      </c>
      <c r="E1825" t="s">
        <v>93</v>
      </c>
      <c r="F1825" s="1">
        <v>4294.58</v>
      </c>
      <c r="G1825" s="1">
        <v>0</v>
      </c>
      <c r="H1825" s="1">
        <v>4294.58</v>
      </c>
    </row>
    <row r="1826" spans="1:8" hidden="1" x14ac:dyDescent="0.3">
      <c r="A1826">
        <v>14000</v>
      </c>
      <c r="B1826" t="str">
        <f t="shared" si="111"/>
        <v>10000</v>
      </c>
      <c r="C1826" t="str">
        <f t="shared" si="110"/>
        <v>CJS67030</v>
      </c>
      <c r="D1826" t="str">
        <f>"5022160"</f>
        <v>5022160</v>
      </c>
      <c r="E1826" t="s">
        <v>98</v>
      </c>
      <c r="F1826" s="1">
        <v>215</v>
      </c>
      <c r="G1826" s="1">
        <v>0</v>
      </c>
      <c r="H1826" s="1">
        <v>215</v>
      </c>
    </row>
    <row r="1827" spans="1:8" hidden="1" x14ac:dyDescent="0.3">
      <c r="A1827">
        <v>14000</v>
      </c>
      <c r="B1827" t="str">
        <f t="shared" si="111"/>
        <v>10000</v>
      </c>
      <c r="C1827" t="str">
        <f t="shared" si="110"/>
        <v>CJS67030</v>
      </c>
      <c r="D1827" t="str">
        <f>"5022170"</f>
        <v>5022170</v>
      </c>
      <c r="E1827" t="s">
        <v>99</v>
      </c>
      <c r="F1827" s="1">
        <v>293</v>
      </c>
      <c r="G1827" s="1">
        <v>0</v>
      </c>
      <c r="H1827" s="1">
        <v>293</v>
      </c>
    </row>
    <row r="1828" spans="1:8" hidden="1" x14ac:dyDescent="0.3">
      <c r="A1828">
        <v>14000</v>
      </c>
      <c r="B1828" t="str">
        <f t="shared" si="111"/>
        <v>10000</v>
      </c>
      <c r="C1828" t="str">
        <f t="shared" si="110"/>
        <v>CJS67030</v>
      </c>
      <c r="D1828" t="str">
        <f>"5022180"</f>
        <v>5022180</v>
      </c>
      <c r="E1828" t="s">
        <v>100</v>
      </c>
      <c r="F1828" s="1">
        <v>2369.9699999999998</v>
      </c>
      <c r="G1828" s="1">
        <v>0</v>
      </c>
      <c r="H1828" s="1">
        <v>2369.9699999999998</v>
      </c>
    </row>
    <row r="1829" spans="1:8" hidden="1" x14ac:dyDescent="0.3">
      <c r="A1829">
        <v>14000</v>
      </c>
      <c r="B1829" t="str">
        <f t="shared" si="111"/>
        <v>10000</v>
      </c>
      <c r="C1829" t="str">
        <f t="shared" si="110"/>
        <v>CJS67030</v>
      </c>
      <c r="D1829" t="str">
        <f>"5022240"</f>
        <v>5022240</v>
      </c>
      <c r="E1829" t="s">
        <v>101</v>
      </c>
      <c r="F1829" s="1">
        <v>33.450000000000003</v>
      </c>
      <c r="G1829" s="1">
        <v>0</v>
      </c>
      <c r="H1829" s="1">
        <v>33.450000000000003</v>
      </c>
    </row>
    <row r="1830" spans="1:8" hidden="1" x14ac:dyDescent="0.3">
      <c r="A1830">
        <v>14000</v>
      </c>
      <c r="B1830" t="str">
        <f t="shared" si="111"/>
        <v>10000</v>
      </c>
      <c r="C1830" t="str">
        <f t="shared" si="110"/>
        <v>CJS67030</v>
      </c>
      <c r="D1830" t="str">
        <f>"5022320"</f>
        <v>5022320</v>
      </c>
      <c r="E1830" t="s">
        <v>103</v>
      </c>
      <c r="F1830" s="1">
        <v>0</v>
      </c>
      <c r="G1830" s="1">
        <v>0</v>
      </c>
      <c r="H1830" s="1">
        <v>0</v>
      </c>
    </row>
    <row r="1831" spans="1:8" hidden="1" x14ac:dyDescent="0.3">
      <c r="A1831">
        <v>14000</v>
      </c>
      <c r="B1831" t="str">
        <f t="shared" si="111"/>
        <v>10000</v>
      </c>
      <c r="C1831" t="str">
        <f>"CJS67703"</f>
        <v>CJS67703</v>
      </c>
      <c r="D1831" t="str">
        <f>"101010"</f>
        <v>101010</v>
      </c>
      <c r="E1831" t="s">
        <v>27</v>
      </c>
      <c r="F1831" s="1">
        <v>0</v>
      </c>
      <c r="G1831" s="1">
        <v>0</v>
      </c>
      <c r="H1831" s="1">
        <v>0</v>
      </c>
    </row>
    <row r="1832" spans="1:8" hidden="1" x14ac:dyDescent="0.3">
      <c r="A1832">
        <v>14000</v>
      </c>
      <c r="B1832" t="str">
        <f t="shared" si="111"/>
        <v>10000</v>
      </c>
      <c r="C1832" t="str">
        <f>"CJS70038"</f>
        <v>CJS70038</v>
      </c>
      <c r="D1832" t="str">
        <f>"101010"</f>
        <v>101010</v>
      </c>
      <c r="E1832" t="s">
        <v>27</v>
      </c>
      <c r="F1832" s="1">
        <v>0</v>
      </c>
      <c r="G1832" s="1">
        <v>0</v>
      </c>
      <c r="H1832" s="1">
        <v>0</v>
      </c>
    </row>
    <row r="1833" spans="1:8" hidden="1" x14ac:dyDescent="0.3">
      <c r="A1833">
        <v>14000</v>
      </c>
      <c r="B1833" t="str">
        <f t="shared" si="111"/>
        <v>10000</v>
      </c>
      <c r="C1833" t="str">
        <f>"CJS70053"</f>
        <v>CJS70053</v>
      </c>
      <c r="D1833" t="str">
        <f>"101010"</f>
        <v>101010</v>
      </c>
      <c r="E1833" t="s">
        <v>27</v>
      </c>
      <c r="F1833" s="1">
        <v>0</v>
      </c>
      <c r="G1833" s="1">
        <v>0</v>
      </c>
      <c r="H1833" s="1">
        <v>0</v>
      </c>
    </row>
    <row r="1834" spans="1:8" hidden="1" x14ac:dyDescent="0.3">
      <c r="A1834">
        <v>14000</v>
      </c>
      <c r="B1834" t="str">
        <f t="shared" si="111"/>
        <v>10000</v>
      </c>
      <c r="C1834" t="str">
        <f>"CJS70058"</f>
        <v>CJS70058</v>
      </c>
      <c r="D1834" t="str">
        <f>"101010"</f>
        <v>101010</v>
      </c>
      <c r="E1834" t="s">
        <v>27</v>
      </c>
      <c r="F1834" s="1">
        <v>0</v>
      </c>
      <c r="G1834" s="1">
        <v>0</v>
      </c>
      <c r="H1834" s="1">
        <v>0</v>
      </c>
    </row>
    <row r="1835" spans="1:8" hidden="1" x14ac:dyDescent="0.3">
      <c r="A1835">
        <v>14000</v>
      </c>
      <c r="B1835" t="str">
        <f t="shared" si="111"/>
        <v>10000</v>
      </c>
      <c r="C1835" t="str">
        <f>"CJS70058"</f>
        <v>CJS70058</v>
      </c>
      <c r="D1835" t="str">
        <f>"5012520"</f>
        <v>5012520</v>
      </c>
      <c r="E1835" t="s">
        <v>63</v>
      </c>
      <c r="F1835" s="1">
        <v>0</v>
      </c>
      <c r="G1835" s="1">
        <v>0</v>
      </c>
      <c r="H1835" s="1">
        <v>0</v>
      </c>
    </row>
    <row r="1836" spans="1:8" hidden="1" x14ac:dyDescent="0.3">
      <c r="A1836">
        <v>14000</v>
      </c>
      <c r="B1836" t="str">
        <f t="shared" si="111"/>
        <v>10000</v>
      </c>
      <c r="C1836" t="str">
        <f>"CJS70058"</f>
        <v>CJS70058</v>
      </c>
      <c r="D1836" t="str">
        <f>"5013120"</f>
        <v>5013120</v>
      </c>
      <c r="E1836" t="s">
        <v>80</v>
      </c>
      <c r="F1836" s="1">
        <v>0</v>
      </c>
      <c r="G1836" s="1">
        <v>0</v>
      </c>
      <c r="H1836" s="1">
        <v>0</v>
      </c>
    </row>
    <row r="1837" spans="1:8" hidden="1" x14ac:dyDescent="0.3">
      <c r="A1837">
        <v>14000</v>
      </c>
      <c r="B1837" t="str">
        <f t="shared" si="111"/>
        <v>10000</v>
      </c>
      <c r="C1837" t="str">
        <f>"CJS70058"</f>
        <v>CJS70058</v>
      </c>
      <c r="D1837" t="str">
        <f>"5015410"</f>
        <v>5015410</v>
      </c>
      <c r="E1837" t="s">
        <v>93</v>
      </c>
      <c r="F1837" s="1">
        <v>0</v>
      </c>
      <c r="G1837" s="1">
        <v>0</v>
      </c>
      <c r="H1837" s="1">
        <v>0</v>
      </c>
    </row>
    <row r="1838" spans="1:8" hidden="1" x14ac:dyDescent="0.3">
      <c r="A1838">
        <v>14000</v>
      </c>
      <c r="B1838" t="str">
        <f t="shared" si="111"/>
        <v>10000</v>
      </c>
      <c r="C1838" t="str">
        <f>"CJS70058"</f>
        <v>CJS70058</v>
      </c>
      <c r="D1838" t="str">
        <f>"5022320"</f>
        <v>5022320</v>
      </c>
      <c r="E1838" t="s">
        <v>103</v>
      </c>
      <c r="F1838" s="1">
        <v>0</v>
      </c>
      <c r="G1838" s="1">
        <v>0</v>
      </c>
      <c r="H1838" s="1">
        <v>0</v>
      </c>
    </row>
    <row r="1839" spans="1:8" hidden="1" x14ac:dyDescent="0.3">
      <c r="A1839">
        <v>14000</v>
      </c>
      <c r="B1839" t="str">
        <f t="shared" si="111"/>
        <v>10000</v>
      </c>
      <c r="C1839" t="str">
        <f>"CJS70080"</f>
        <v>CJS70080</v>
      </c>
      <c r="D1839" t="str">
        <f t="shared" ref="D1839:D1845" si="112">"101010"</f>
        <v>101010</v>
      </c>
      <c r="E1839" t="s">
        <v>27</v>
      </c>
      <c r="F1839" s="1">
        <v>0</v>
      </c>
      <c r="G1839" s="1">
        <v>0</v>
      </c>
      <c r="H1839" s="1">
        <v>0</v>
      </c>
    </row>
    <row r="1840" spans="1:8" hidden="1" x14ac:dyDescent="0.3">
      <c r="A1840">
        <v>14000</v>
      </c>
      <c r="B1840" t="str">
        <f t="shared" si="111"/>
        <v>10000</v>
      </c>
      <c r="C1840" t="str">
        <f>"CJS71007"</f>
        <v>CJS71007</v>
      </c>
      <c r="D1840" t="str">
        <f t="shared" si="112"/>
        <v>101010</v>
      </c>
      <c r="E1840" t="s">
        <v>27</v>
      </c>
      <c r="F1840" s="1">
        <v>0</v>
      </c>
      <c r="G1840" s="1">
        <v>0</v>
      </c>
      <c r="H1840" s="1">
        <v>0</v>
      </c>
    </row>
    <row r="1841" spans="1:8" hidden="1" x14ac:dyDescent="0.3">
      <c r="A1841">
        <v>14000</v>
      </c>
      <c r="B1841" t="str">
        <f t="shared" si="111"/>
        <v>10000</v>
      </c>
      <c r="C1841" t="str">
        <f>"CJS71008"</f>
        <v>CJS71008</v>
      </c>
      <c r="D1841" t="str">
        <f t="shared" si="112"/>
        <v>101010</v>
      </c>
      <c r="E1841" t="s">
        <v>27</v>
      </c>
      <c r="F1841" s="1">
        <v>0</v>
      </c>
      <c r="G1841" s="1">
        <v>0</v>
      </c>
      <c r="H1841" s="1">
        <v>0</v>
      </c>
    </row>
    <row r="1842" spans="1:8" hidden="1" x14ac:dyDescent="0.3">
      <c r="A1842">
        <v>14000</v>
      </c>
      <c r="B1842" t="str">
        <f t="shared" si="111"/>
        <v>10000</v>
      </c>
      <c r="C1842" t="str">
        <f>"CJS7101601"</f>
        <v>CJS7101601</v>
      </c>
      <c r="D1842" t="str">
        <f t="shared" si="112"/>
        <v>101010</v>
      </c>
      <c r="E1842" t="s">
        <v>27</v>
      </c>
      <c r="F1842" s="1">
        <v>0</v>
      </c>
      <c r="G1842" s="1">
        <v>0</v>
      </c>
      <c r="H1842" s="1">
        <v>0</v>
      </c>
    </row>
    <row r="1843" spans="1:8" hidden="1" x14ac:dyDescent="0.3">
      <c r="A1843">
        <v>14000</v>
      </c>
      <c r="B1843" t="str">
        <f t="shared" si="111"/>
        <v>10000</v>
      </c>
      <c r="C1843" t="str">
        <f>"CJS71100"</f>
        <v>CJS71100</v>
      </c>
      <c r="D1843" t="str">
        <f t="shared" si="112"/>
        <v>101010</v>
      </c>
      <c r="E1843" t="s">
        <v>27</v>
      </c>
      <c r="F1843" s="1">
        <v>0</v>
      </c>
      <c r="G1843" s="1">
        <v>0</v>
      </c>
      <c r="H1843" s="1">
        <v>0</v>
      </c>
    </row>
    <row r="1844" spans="1:8" hidden="1" x14ac:dyDescent="0.3">
      <c r="A1844">
        <v>14000</v>
      </c>
      <c r="B1844" t="str">
        <f t="shared" si="111"/>
        <v>10000</v>
      </c>
      <c r="C1844" t="str">
        <f>"CJS73000"</f>
        <v>CJS73000</v>
      </c>
      <c r="D1844" t="str">
        <f t="shared" si="112"/>
        <v>101010</v>
      </c>
      <c r="E1844" t="s">
        <v>27</v>
      </c>
      <c r="F1844" s="1">
        <v>0</v>
      </c>
      <c r="G1844" s="1">
        <v>0</v>
      </c>
      <c r="H1844" s="1">
        <v>0</v>
      </c>
    </row>
    <row r="1845" spans="1:8" hidden="1" x14ac:dyDescent="0.3">
      <c r="A1845">
        <v>14000</v>
      </c>
      <c r="B1845" t="str">
        <f t="shared" si="111"/>
        <v>10000</v>
      </c>
      <c r="C1845" t="str">
        <f>"CJS7601601"</f>
        <v>CJS7601601</v>
      </c>
      <c r="D1845" t="str">
        <f t="shared" si="112"/>
        <v>101010</v>
      </c>
      <c r="E1845" t="s">
        <v>27</v>
      </c>
      <c r="F1845" s="1">
        <v>6725.65</v>
      </c>
      <c r="G1845" s="1">
        <v>0</v>
      </c>
      <c r="H1845" s="1">
        <v>6725.65</v>
      </c>
    </row>
    <row r="1846" spans="1:8" hidden="1" x14ac:dyDescent="0.3">
      <c r="A1846">
        <v>14000</v>
      </c>
      <c r="B1846" t="str">
        <f t="shared" si="111"/>
        <v>10000</v>
      </c>
      <c r="C1846" t="str">
        <f>"CJS7601601"</f>
        <v>CJS7601601</v>
      </c>
      <c r="D1846" t="str">
        <f>"308000"</f>
        <v>308000</v>
      </c>
      <c r="E1846" t="s">
        <v>120</v>
      </c>
      <c r="F1846" s="1">
        <v>-6725.65</v>
      </c>
      <c r="G1846" s="1">
        <v>0</v>
      </c>
      <c r="H1846" s="1">
        <v>-6725.65</v>
      </c>
    </row>
    <row r="1847" spans="1:8" hidden="1" x14ac:dyDescent="0.3">
      <c r="A1847">
        <v>14000</v>
      </c>
      <c r="B1847" t="str">
        <f t="shared" si="111"/>
        <v>10000</v>
      </c>
      <c r="C1847" t="str">
        <f>"CJS7601602"</f>
        <v>CJS7601602</v>
      </c>
      <c r="D1847" t="str">
        <f>"101010"</f>
        <v>101010</v>
      </c>
      <c r="E1847" t="s">
        <v>27</v>
      </c>
      <c r="F1847" s="1">
        <v>179.75</v>
      </c>
      <c r="G1847" s="1">
        <v>0</v>
      </c>
      <c r="H1847" s="1">
        <v>179.75</v>
      </c>
    </row>
    <row r="1848" spans="1:8" hidden="1" x14ac:dyDescent="0.3">
      <c r="A1848">
        <v>14000</v>
      </c>
      <c r="B1848" t="str">
        <f t="shared" si="111"/>
        <v>10000</v>
      </c>
      <c r="C1848" t="str">
        <f>"CJS7601602"</f>
        <v>CJS7601602</v>
      </c>
      <c r="D1848" t="str">
        <f>"205025"</f>
        <v>205025</v>
      </c>
      <c r="E1848" t="s">
        <v>29</v>
      </c>
      <c r="F1848" s="1">
        <v>0</v>
      </c>
      <c r="G1848" s="1">
        <v>0</v>
      </c>
      <c r="H1848" s="1">
        <v>0</v>
      </c>
    </row>
    <row r="1849" spans="1:8" hidden="1" x14ac:dyDescent="0.3">
      <c r="A1849">
        <v>14000</v>
      </c>
      <c r="B1849" t="str">
        <f t="shared" si="111"/>
        <v>10000</v>
      </c>
      <c r="C1849" t="str">
        <f>"CJS7601602"</f>
        <v>CJS7601602</v>
      </c>
      <c r="D1849" t="str">
        <f>"308000"</f>
        <v>308000</v>
      </c>
      <c r="E1849" t="s">
        <v>120</v>
      </c>
      <c r="F1849" s="1">
        <v>-179.75</v>
      </c>
      <c r="G1849" s="1">
        <v>0</v>
      </c>
      <c r="H1849" s="1">
        <v>-179.75</v>
      </c>
    </row>
    <row r="1850" spans="1:8" hidden="1" x14ac:dyDescent="0.3">
      <c r="A1850">
        <v>14000</v>
      </c>
      <c r="B1850" t="str">
        <f t="shared" si="111"/>
        <v>10000</v>
      </c>
      <c r="C1850" t="str">
        <f>"CJS7650104"</f>
        <v>CJS7650104</v>
      </c>
      <c r="D1850" t="str">
        <f>"101010"</f>
        <v>101010</v>
      </c>
      <c r="E1850" t="s">
        <v>27</v>
      </c>
      <c r="F1850" s="1">
        <v>0</v>
      </c>
      <c r="G1850" s="1">
        <v>0</v>
      </c>
      <c r="H1850" s="1">
        <v>0</v>
      </c>
    </row>
    <row r="1851" spans="1:8" hidden="1" x14ac:dyDescent="0.3">
      <c r="A1851">
        <v>14000</v>
      </c>
      <c r="B1851" t="str">
        <f t="shared" si="111"/>
        <v>10000</v>
      </c>
      <c r="C1851" t="str">
        <f>"CJS7650105"</f>
        <v>CJS7650105</v>
      </c>
      <c r="D1851" t="str">
        <f>"101010"</f>
        <v>101010</v>
      </c>
      <c r="E1851" t="s">
        <v>27</v>
      </c>
      <c r="F1851" s="1">
        <v>0</v>
      </c>
      <c r="G1851" s="1">
        <v>0</v>
      </c>
      <c r="H1851" s="1">
        <v>0</v>
      </c>
    </row>
    <row r="1852" spans="1:8" hidden="1" x14ac:dyDescent="0.3">
      <c r="A1852">
        <v>14000</v>
      </c>
      <c r="B1852" t="str">
        <f t="shared" si="111"/>
        <v>10000</v>
      </c>
      <c r="C1852" t="str">
        <f>"CJS7651601"</f>
        <v>CJS7651601</v>
      </c>
      <c r="D1852" t="str">
        <f>"101010"</f>
        <v>101010</v>
      </c>
      <c r="E1852" t="s">
        <v>27</v>
      </c>
      <c r="F1852" s="1">
        <v>0</v>
      </c>
      <c r="G1852" s="1">
        <v>0</v>
      </c>
      <c r="H1852" s="1">
        <v>0</v>
      </c>
    </row>
    <row r="1853" spans="1:8" hidden="1" x14ac:dyDescent="0.3">
      <c r="A1853">
        <v>14000</v>
      </c>
      <c r="B1853" t="str">
        <f t="shared" si="111"/>
        <v>10000</v>
      </c>
      <c r="C1853" t="str">
        <f>"CJS7651601"</f>
        <v>CJS7651601</v>
      </c>
      <c r="D1853" t="str">
        <f>"205025"</f>
        <v>205025</v>
      </c>
      <c r="E1853" t="s">
        <v>29</v>
      </c>
      <c r="F1853" s="1">
        <v>0</v>
      </c>
      <c r="G1853" s="1">
        <v>0</v>
      </c>
      <c r="H1853" s="1">
        <v>0</v>
      </c>
    </row>
    <row r="1854" spans="1:8" hidden="1" x14ac:dyDescent="0.3">
      <c r="A1854">
        <v>14000</v>
      </c>
      <c r="B1854" t="str">
        <f t="shared" si="111"/>
        <v>10000</v>
      </c>
      <c r="C1854" t="str">
        <f>"CJS7651601"</f>
        <v>CJS7651601</v>
      </c>
      <c r="D1854" t="str">
        <f>"308000"</f>
        <v>308000</v>
      </c>
      <c r="E1854" t="s">
        <v>120</v>
      </c>
      <c r="F1854" s="1">
        <v>-88066.69</v>
      </c>
      <c r="G1854" s="1">
        <v>0</v>
      </c>
      <c r="H1854" s="1">
        <v>-88066.69</v>
      </c>
    </row>
    <row r="1855" spans="1:8" hidden="1" x14ac:dyDescent="0.3">
      <c r="A1855">
        <v>14000</v>
      </c>
      <c r="B1855" t="str">
        <f t="shared" si="111"/>
        <v>10000</v>
      </c>
      <c r="C1855" t="str">
        <f>"CJS7651601"</f>
        <v>CJS7651601</v>
      </c>
      <c r="D1855" t="str">
        <f>"4016588"</f>
        <v>4016588</v>
      </c>
      <c r="E1855" t="s">
        <v>160</v>
      </c>
      <c r="F1855" s="1">
        <v>88066.69</v>
      </c>
      <c r="G1855" s="1">
        <v>0</v>
      </c>
      <c r="H1855" s="1">
        <v>88066.69</v>
      </c>
    </row>
    <row r="1856" spans="1:8" hidden="1" x14ac:dyDescent="0.3">
      <c r="A1856">
        <v>14000</v>
      </c>
      <c r="B1856" t="str">
        <f t="shared" si="111"/>
        <v>10000</v>
      </c>
      <c r="C1856" t="str">
        <f>"CJS7651602"</f>
        <v>CJS7651602</v>
      </c>
      <c r="D1856" t="str">
        <f>"101010"</f>
        <v>101010</v>
      </c>
      <c r="E1856" t="s">
        <v>27</v>
      </c>
      <c r="F1856" s="1">
        <v>0</v>
      </c>
      <c r="G1856" s="1">
        <v>0</v>
      </c>
      <c r="H1856" s="1">
        <v>0</v>
      </c>
    </row>
    <row r="1857" spans="1:8" hidden="1" x14ac:dyDescent="0.3">
      <c r="A1857">
        <v>14000</v>
      </c>
      <c r="B1857" t="str">
        <f t="shared" si="111"/>
        <v>10000</v>
      </c>
      <c r="C1857" t="str">
        <f>"CJS77000"</f>
        <v>CJS77000</v>
      </c>
      <c r="D1857" t="str">
        <f>"101010"</f>
        <v>101010</v>
      </c>
      <c r="E1857" t="s">
        <v>27</v>
      </c>
      <c r="F1857" s="1">
        <v>0</v>
      </c>
      <c r="G1857" s="1">
        <v>0</v>
      </c>
      <c r="H1857" s="1">
        <v>0</v>
      </c>
    </row>
    <row r="1858" spans="1:8" hidden="1" x14ac:dyDescent="0.3">
      <c r="A1858">
        <v>14000</v>
      </c>
      <c r="B1858" t="str">
        <f t="shared" si="111"/>
        <v>10000</v>
      </c>
      <c r="C1858" t="str">
        <f>"CJS77001"</f>
        <v>CJS77001</v>
      </c>
      <c r="D1858" t="str">
        <f>"308000"</f>
        <v>308000</v>
      </c>
      <c r="E1858" t="s">
        <v>120</v>
      </c>
      <c r="F1858" s="1">
        <v>0</v>
      </c>
      <c r="G1858" s="1">
        <v>0</v>
      </c>
      <c r="H1858" s="1">
        <v>0</v>
      </c>
    </row>
    <row r="1859" spans="1:8" hidden="1" x14ac:dyDescent="0.3">
      <c r="A1859">
        <v>14000</v>
      </c>
      <c r="B1859" t="str">
        <f t="shared" ref="B1859:B1922" si="113">"10000"</f>
        <v>10000</v>
      </c>
      <c r="C1859" t="str">
        <f>"CJS77002"</f>
        <v>CJS77002</v>
      </c>
      <c r="D1859" t="str">
        <f>"101010"</f>
        <v>101010</v>
      </c>
      <c r="E1859" t="s">
        <v>27</v>
      </c>
      <c r="F1859" s="1">
        <v>0</v>
      </c>
      <c r="G1859" s="1">
        <v>0</v>
      </c>
      <c r="H1859" s="1">
        <v>0</v>
      </c>
    </row>
    <row r="1860" spans="1:8" hidden="1" x14ac:dyDescent="0.3">
      <c r="A1860">
        <v>14000</v>
      </c>
      <c r="B1860" t="str">
        <f t="shared" si="113"/>
        <v>10000</v>
      </c>
      <c r="C1860" t="str">
        <f>"CJS77002"</f>
        <v>CJS77002</v>
      </c>
      <c r="D1860" t="str">
        <f>"308000"</f>
        <v>308000</v>
      </c>
      <c r="E1860" t="s">
        <v>120</v>
      </c>
      <c r="F1860" s="1">
        <v>0</v>
      </c>
      <c r="G1860" s="1">
        <v>0</v>
      </c>
      <c r="H1860" s="1">
        <v>0</v>
      </c>
    </row>
    <row r="1861" spans="1:8" hidden="1" x14ac:dyDescent="0.3">
      <c r="A1861">
        <v>14000</v>
      </c>
      <c r="B1861" t="str">
        <f t="shared" si="113"/>
        <v>10000</v>
      </c>
      <c r="C1861" t="str">
        <f>"CJS77007"</f>
        <v>CJS77007</v>
      </c>
      <c r="D1861" t="str">
        <f>"101010"</f>
        <v>101010</v>
      </c>
      <c r="E1861" t="s">
        <v>27</v>
      </c>
      <c r="F1861" s="1">
        <v>0</v>
      </c>
      <c r="G1861" s="1">
        <v>0</v>
      </c>
      <c r="H1861" s="1">
        <v>0</v>
      </c>
    </row>
    <row r="1862" spans="1:8" hidden="1" x14ac:dyDescent="0.3">
      <c r="A1862">
        <v>14000</v>
      </c>
      <c r="B1862" t="str">
        <f t="shared" si="113"/>
        <v>10000</v>
      </c>
      <c r="C1862" t="str">
        <f t="shared" ref="C1862:C1867" si="114">"CJS7701601"</f>
        <v>CJS7701601</v>
      </c>
      <c r="D1862" t="str">
        <f>"101010"</f>
        <v>101010</v>
      </c>
      <c r="E1862" t="s">
        <v>27</v>
      </c>
      <c r="F1862" s="1">
        <v>45126.37</v>
      </c>
      <c r="G1862" s="1">
        <v>-11387.03</v>
      </c>
      <c r="H1862" s="1">
        <v>33739.339999999997</v>
      </c>
    </row>
    <row r="1863" spans="1:8" hidden="1" x14ac:dyDescent="0.3">
      <c r="A1863">
        <v>14000</v>
      </c>
      <c r="B1863" t="str">
        <f t="shared" si="113"/>
        <v>10000</v>
      </c>
      <c r="C1863" t="str">
        <f t="shared" si="114"/>
        <v>CJS7701601</v>
      </c>
      <c r="D1863" t="str">
        <f>"205025"</f>
        <v>205025</v>
      </c>
      <c r="E1863" t="s">
        <v>29</v>
      </c>
      <c r="F1863" s="1">
        <v>0</v>
      </c>
      <c r="G1863" s="1">
        <v>0</v>
      </c>
      <c r="H1863" s="1">
        <v>0</v>
      </c>
    </row>
    <row r="1864" spans="1:8" hidden="1" x14ac:dyDescent="0.3">
      <c r="A1864">
        <v>14000</v>
      </c>
      <c r="B1864" t="str">
        <f t="shared" si="113"/>
        <v>10000</v>
      </c>
      <c r="C1864" t="str">
        <f t="shared" si="114"/>
        <v>CJS7701601</v>
      </c>
      <c r="D1864" t="str">
        <f>"308000"</f>
        <v>308000</v>
      </c>
      <c r="E1864" t="s">
        <v>120</v>
      </c>
      <c r="F1864" s="1">
        <v>3268.53</v>
      </c>
      <c r="G1864" s="1">
        <v>0</v>
      </c>
      <c r="H1864" s="1">
        <v>3268.53</v>
      </c>
    </row>
    <row r="1865" spans="1:8" hidden="1" x14ac:dyDescent="0.3">
      <c r="A1865">
        <v>14000</v>
      </c>
      <c r="B1865" t="str">
        <f t="shared" si="113"/>
        <v>10000</v>
      </c>
      <c r="C1865" t="str">
        <f t="shared" si="114"/>
        <v>CJS7701601</v>
      </c>
      <c r="D1865" t="str">
        <f>"4016540"</f>
        <v>4016540</v>
      </c>
      <c r="E1865" t="s">
        <v>170</v>
      </c>
      <c r="F1865" s="1">
        <v>-226978.09</v>
      </c>
      <c r="G1865" s="1">
        <v>0</v>
      </c>
      <c r="H1865" s="1">
        <v>-226978.09</v>
      </c>
    </row>
    <row r="1866" spans="1:8" hidden="1" x14ac:dyDescent="0.3">
      <c r="A1866">
        <v>14000</v>
      </c>
      <c r="B1866" t="str">
        <f t="shared" si="113"/>
        <v>10000</v>
      </c>
      <c r="C1866" t="str">
        <f t="shared" si="114"/>
        <v>CJS7701601</v>
      </c>
      <c r="D1866" t="str">
        <f>"5014510"</f>
        <v>5014510</v>
      </c>
      <c r="E1866" t="s">
        <v>88</v>
      </c>
      <c r="F1866" s="1">
        <v>159143.19</v>
      </c>
      <c r="G1866" s="1">
        <v>11387.03</v>
      </c>
      <c r="H1866" s="1">
        <v>170530.22</v>
      </c>
    </row>
    <row r="1867" spans="1:8" hidden="1" x14ac:dyDescent="0.3">
      <c r="A1867">
        <v>14000</v>
      </c>
      <c r="B1867" t="str">
        <f t="shared" si="113"/>
        <v>10000</v>
      </c>
      <c r="C1867" t="str">
        <f t="shared" si="114"/>
        <v>CJS7701601</v>
      </c>
      <c r="D1867" t="str">
        <f>"5014520"</f>
        <v>5014520</v>
      </c>
      <c r="E1867" t="s">
        <v>111</v>
      </c>
      <c r="F1867" s="1">
        <v>19440</v>
      </c>
      <c r="G1867" s="1">
        <v>0</v>
      </c>
      <c r="H1867" s="1">
        <v>19440</v>
      </c>
    </row>
    <row r="1868" spans="1:8" hidden="1" x14ac:dyDescent="0.3">
      <c r="A1868">
        <v>14000</v>
      </c>
      <c r="B1868" t="str">
        <f t="shared" si="113"/>
        <v>10000</v>
      </c>
      <c r="C1868" t="str">
        <f>"CJS7701602"</f>
        <v>CJS7701602</v>
      </c>
      <c r="D1868" t="str">
        <f>"101010"</f>
        <v>101010</v>
      </c>
      <c r="E1868" t="s">
        <v>27</v>
      </c>
      <c r="F1868" s="1">
        <v>2852.29</v>
      </c>
      <c r="G1868" s="1">
        <v>0</v>
      </c>
      <c r="H1868" s="1">
        <v>2852.29</v>
      </c>
    </row>
    <row r="1869" spans="1:8" hidden="1" x14ac:dyDescent="0.3">
      <c r="A1869">
        <v>14000</v>
      </c>
      <c r="B1869" t="str">
        <f t="shared" si="113"/>
        <v>10000</v>
      </c>
      <c r="C1869" t="str">
        <f>"CJS7701602"</f>
        <v>CJS7701602</v>
      </c>
      <c r="D1869" t="str">
        <f>"308000"</f>
        <v>308000</v>
      </c>
      <c r="E1869" t="s">
        <v>120</v>
      </c>
      <c r="F1869" s="1">
        <v>-2852.29</v>
      </c>
      <c r="G1869" s="1">
        <v>0</v>
      </c>
      <c r="H1869" s="1">
        <v>-2852.29</v>
      </c>
    </row>
    <row r="1870" spans="1:8" hidden="1" x14ac:dyDescent="0.3">
      <c r="A1870">
        <v>14000</v>
      </c>
      <c r="B1870" t="str">
        <f t="shared" si="113"/>
        <v>10000</v>
      </c>
      <c r="C1870" t="str">
        <f>"CJS7701603"</f>
        <v>CJS7701603</v>
      </c>
      <c r="D1870" t="str">
        <f>"101010"</f>
        <v>101010</v>
      </c>
      <c r="E1870" t="s">
        <v>27</v>
      </c>
      <c r="F1870" s="1">
        <v>0</v>
      </c>
      <c r="G1870" s="1">
        <v>0</v>
      </c>
      <c r="H1870" s="1">
        <v>0</v>
      </c>
    </row>
    <row r="1871" spans="1:8" hidden="1" x14ac:dyDescent="0.3">
      <c r="A1871">
        <v>14000</v>
      </c>
      <c r="B1871" t="str">
        <f t="shared" si="113"/>
        <v>10000</v>
      </c>
      <c r="C1871" t="str">
        <f>"CJS81015"</f>
        <v>CJS81015</v>
      </c>
      <c r="D1871" t="str">
        <f>"101010"</f>
        <v>101010</v>
      </c>
      <c r="E1871" t="s">
        <v>27</v>
      </c>
      <c r="F1871" s="1">
        <v>0</v>
      </c>
      <c r="G1871" s="1">
        <v>0</v>
      </c>
      <c r="H1871" s="1">
        <v>0</v>
      </c>
    </row>
    <row r="1872" spans="1:8" hidden="1" x14ac:dyDescent="0.3">
      <c r="A1872">
        <v>14000</v>
      </c>
      <c r="B1872" t="str">
        <f t="shared" si="113"/>
        <v>10000</v>
      </c>
      <c r="C1872" t="str">
        <f>"CJS86015"</f>
        <v>CJS86015</v>
      </c>
      <c r="D1872" t="str">
        <f>"101010"</f>
        <v>101010</v>
      </c>
      <c r="E1872" t="s">
        <v>27</v>
      </c>
      <c r="F1872" s="1">
        <v>0</v>
      </c>
      <c r="G1872" s="1">
        <v>0</v>
      </c>
      <c r="H1872" s="1">
        <v>0</v>
      </c>
    </row>
    <row r="1873" spans="1:8" hidden="1" x14ac:dyDescent="0.3">
      <c r="A1873">
        <v>14000</v>
      </c>
      <c r="B1873" t="str">
        <f t="shared" si="113"/>
        <v>10000</v>
      </c>
      <c r="C1873" t="str">
        <f>"CJS86017"</f>
        <v>CJS86017</v>
      </c>
      <c r="D1873" t="str">
        <f>"101010"</f>
        <v>101010</v>
      </c>
      <c r="E1873" t="s">
        <v>27</v>
      </c>
      <c r="F1873" s="1">
        <v>0</v>
      </c>
      <c r="G1873" s="1">
        <v>0</v>
      </c>
      <c r="H1873" s="1">
        <v>0</v>
      </c>
    </row>
    <row r="1874" spans="1:8" hidden="1" x14ac:dyDescent="0.3">
      <c r="A1874">
        <v>14000</v>
      </c>
      <c r="B1874" t="str">
        <f t="shared" si="113"/>
        <v>10000</v>
      </c>
      <c r="C1874" t="str">
        <f t="shared" ref="C1874:C1905" si="115">"CJS86018"</f>
        <v>CJS86018</v>
      </c>
      <c r="D1874" t="str">
        <f>"101010"</f>
        <v>101010</v>
      </c>
      <c r="E1874" t="s">
        <v>27</v>
      </c>
      <c r="F1874" s="1">
        <v>-27175.94</v>
      </c>
      <c r="G1874" s="1">
        <v>289144.65999999997</v>
      </c>
      <c r="H1874" s="1">
        <v>261968.72</v>
      </c>
    </row>
    <row r="1875" spans="1:8" hidden="1" x14ac:dyDescent="0.3">
      <c r="A1875">
        <v>14000</v>
      </c>
      <c r="B1875" t="str">
        <f t="shared" si="113"/>
        <v>10000</v>
      </c>
      <c r="C1875" t="str">
        <f t="shared" si="115"/>
        <v>CJS86018</v>
      </c>
      <c r="D1875" t="str">
        <f>"205025"</f>
        <v>205025</v>
      </c>
      <c r="E1875" t="s">
        <v>29</v>
      </c>
      <c r="F1875" s="1">
        <v>-104138.03</v>
      </c>
      <c r="G1875" s="1">
        <v>100180.69</v>
      </c>
      <c r="H1875" s="1">
        <v>-3957.34</v>
      </c>
    </row>
    <row r="1876" spans="1:8" hidden="1" x14ac:dyDescent="0.3">
      <c r="A1876">
        <v>14000</v>
      </c>
      <c r="B1876" t="str">
        <f t="shared" si="113"/>
        <v>10000</v>
      </c>
      <c r="C1876" t="str">
        <f t="shared" si="115"/>
        <v>CJS86018</v>
      </c>
      <c r="D1876" t="str">
        <f>"4009060"</f>
        <v>4009060</v>
      </c>
      <c r="E1876" t="s">
        <v>126</v>
      </c>
      <c r="F1876" s="1">
        <v>-1375</v>
      </c>
      <c r="G1876" s="1">
        <v>-3000</v>
      </c>
      <c r="H1876" s="1">
        <v>-4375</v>
      </c>
    </row>
    <row r="1877" spans="1:8" hidden="1" x14ac:dyDescent="0.3">
      <c r="A1877">
        <v>14000</v>
      </c>
      <c r="B1877" t="str">
        <f t="shared" si="113"/>
        <v>10000</v>
      </c>
      <c r="C1877" t="str">
        <f t="shared" si="115"/>
        <v>CJS86018</v>
      </c>
      <c r="D1877" t="str">
        <f>"4009070"</f>
        <v>4009070</v>
      </c>
      <c r="E1877" t="s">
        <v>141</v>
      </c>
      <c r="F1877" s="1">
        <v>-532082.98</v>
      </c>
      <c r="G1877" s="1">
        <v>0</v>
      </c>
      <c r="H1877" s="1">
        <v>-532082.98</v>
      </c>
    </row>
    <row r="1878" spans="1:8" hidden="1" x14ac:dyDescent="0.3">
      <c r="A1878">
        <v>14000</v>
      </c>
      <c r="B1878" t="str">
        <f t="shared" si="113"/>
        <v>10000</v>
      </c>
      <c r="C1878" t="str">
        <f t="shared" si="115"/>
        <v>CJS86018</v>
      </c>
      <c r="D1878" t="str">
        <f>"4009071"</f>
        <v>4009071</v>
      </c>
      <c r="E1878" t="s">
        <v>110</v>
      </c>
      <c r="F1878" s="1">
        <v>-99017.8</v>
      </c>
      <c r="G1878" s="1">
        <v>0</v>
      </c>
      <c r="H1878" s="1">
        <v>-99017.8</v>
      </c>
    </row>
    <row r="1879" spans="1:8" hidden="1" x14ac:dyDescent="0.3">
      <c r="A1879">
        <v>14000</v>
      </c>
      <c r="B1879" t="str">
        <f t="shared" si="113"/>
        <v>10000</v>
      </c>
      <c r="C1879" t="str">
        <f t="shared" si="115"/>
        <v>CJS86018</v>
      </c>
      <c r="D1879" t="str">
        <f>"4016575"</f>
        <v>4016575</v>
      </c>
      <c r="E1879" t="s">
        <v>164</v>
      </c>
      <c r="F1879" s="1">
        <v>-47594322.090000004</v>
      </c>
      <c r="G1879" s="1">
        <v>-4918973.1100000003</v>
      </c>
      <c r="H1879" s="1">
        <v>-52513295.200000003</v>
      </c>
    </row>
    <row r="1880" spans="1:8" hidden="1" x14ac:dyDescent="0.3">
      <c r="A1880">
        <v>14000</v>
      </c>
      <c r="B1880" t="str">
        <f t="shared" si="113"/>
        <v>10000</v>
      </c>
      <c r="C1880" t="str">
        <f t="shared" si="115"/>
        <v>CJS86018</v>
      </c>
      <c r="D1880" t="str">
        <f>"5011110"</f>
        <v>5011110</v>
      </c>
      <c r="E1880" t="s">
        <v>35</v>
      </c>
      <c r="F1880" s="1">
        <v>110037.99</v>
      </c>
      <c r="G1880" s="1">
        <v>7157.35</v>
      </c>
      <c r="H1880" s="1">
        <v>117195.34</v>
      </c>
    </row>
    <row r="1881" spans="1:8" hidden="1" x14ac:dyDescent="0.3">
      <c r="A1881">
        <v>14000</v>
      </c>
      <c r="B1881" t="str">
        <f t="shared" si="113"/>
        <v>10000</v>
      </c>
      <c r="C1881" t="str">
        <f t="shared" si="115"/>
        <v>CJS86018</v>
      </c>
      <c r="D1881" t="str">
        <f>"5011120"</f>
        <v>5011120</v>
      </c>
      <c r="E1881" t="s">
        <v>36</v>
      </c>
      <c r="F1881" s="1">
        <v>61098.33</v>
      </c>
      <c r="G1881" s="1">
        <v>3943.33</v>
      </c>
      <c r="H1881" s="1">
        <v>65041.66</v>
      </c>
    </row>
    <row r="1882" spans="1:8" hidden="1" x14ac:dyDescent="0.3">
      <c r="A1882">
        <v>14000</v>
      </c>
      <c r="B1882" t="str">
        <f t="shared" si="113"/>
        <v>10000</v>
      </c>
      <c r="C1882" t="str">
        <f t="shared" si="115"/>
        <v>CJS86018</v>
      </c>
      <c r="D1882" t="str">
        <f>"5011140"</f>
        <v>5011140</v>
      </c>
      <c r="E1882" t="s">
        <v>37</v>
      </c>
      <c r="F1882" s="1">
        <v>10597.64</v>
      </c>
      <c r="G1882" s="1">
        <v>691.69</v>
      </c>
      <c r="H1882" s="1">
        <v>11289.33</v>
      </c>
    </row>
    <row r="1883" spans="1:8" hidden="1" x14ac:dyDescent="0.3">
      <c r="A1883">
        <v>14000</v>
      </c>
      <c r="B1883" t="str">
        <f t="shared" si="113"/>
        <v>10000</v>
      </c>
      <c r="C1883" t="str">
        <f t="shared" si="115"/>
        <v>CJS86018</v>
      </c>
      <c r="D1883" t="str">
        <f>"5011150"</f>
        <v>5011150</v>
      </c>
      <c r="E1883" t="s">
        <v>38</v>
      </c>
      <c r="F1883" s="1">
        <v>158335.87</v>
      </c>
      <c r="G1883" s="1">
        <v>11752.13</v>
      </c>
      <c r="H1883" s="1">
        <v>170088</v>
      </c>
    </row>
    <row r="1884" spans="1:8" hidden="1" x14ac:dyDescent="0.3">
      <c r="A1884">
        <v>14000</v>
      </c>
      <c r="B1884" t="str">
        <f t="shared" si="113"/>
        <v>10000</v>
      </c>
      <c r="C1884" t="str">
        <f t="shared" si="115"/>
        <v>CJS86018</v>
      </c>
      <c r="D1884" t="str">
        <f>"5011160"</f>
        <v>5011160</v>
      </c>
      <c r="E1884" t="s">
        <v>39</v>
      </c>
      <c r="F1884" s="1">
        <v>8857.6200000000008</v>
      </c>
      <c r="G1884" s="1">
        <v>578.16</v>
      </c>
      <c r="H1884" s="1">
        <v>9435.7800000000007</v>
      </c>
    </row>
    <row r="1885" spans="1:8" hidden="1" x14ac:dyDescent="0.3">
      <c r="A1885">
        <v>14000</v>
      </c>
      <c r="B1885" t="str">
        <f t="shared" si="113"/>
        <v>10000</v>
      </c>
      <c r="C1885" t="str">
        <f t="shared" si="115"/>
        <v>CJS86018</v>
      </c>
      <c r="D1885" t="str">
        <f>"5011170"</f>
        <v>5011170</v>
      </c>
      <c r="E1885" t="s">
        <v>40</v>
      </c>
      <c r="F1885" s="1">
        <v>4824.46</v>
      </c>
      <c r="G1885" s="1">
        <v>314.88</v>
      </c>
      <c r="H1885" s="1">
        <v>5139.34</v>
      </c>
    </row>
    <row r="1886" spans="1:8" hidden="1" x14ac:dyDescent="0.3">
      <c r="A1886">
        <v>14000</v>
      </c>
      <c r="B1886" t="str">
        <f t="shared" si="113"/>
        <v>10000</v>
      </c>
      <c r="C1886" t="str">
        <f t="shared" si="115"/>
        <v>CJS86018</v>
      </c>
      <c r="D1886" t="str">
        <f>"5011230"</f>
        <v>5011230</v>
      </c>
      <c r="E1886" t="s">
        <v>43</v>
      </c>
      <c r="F1886" s="1">
        <v>780281.74</v>
      </c>
      <c r="G1886" s="1">
        <v>50895.56</v>
      </c>
      <c r="H1886" s="1">
        <v>831177.3</v>
      </c>
    </row>
    <row r="1887" spans="1:8" hidden="1" x14ac:dyDescent="0.3">
      <c r="A1887">
        <v>14000</v>
      </c>
      <c r="B1887" t="str">
        <f t="shared" si="113"/>
        <v>10000</v>
      </c>
      <c r="C1887" t="str">
        <f t="shared" si="115"/>
        <v>CJS86018</v>
      </c>
      <c r="D1887" t="str">
        <f>"5011310"</f>
        <v>5011310</v>
      </c>
      <c r="E1887" t="s">
        <v>45</v>
      </c>
      <c r="F1887" s="1">
        <v>17478</v>
      </c>
      <c r="G1887" s="1">
        <v>-17478</v>
      </c>
      <c r="H1887" s="1">
        <v>0</v>
      </c>
    </row>
    <row r="1888" spans="1:8" hidden="1" x14ac:dyDescent="0.3">
      <c r="A1888">
        <v>14000</v>
      </c>
      <c r="B1888" t="str">
        <f t="shared" si="113"/>
        <v>10000</v>
      </c>
      <c r="C1888" t="str">
        <f t="shared" si="115"/>
        <v>CJS86018</v>
      </c>
      <c r="D1888" t="str">
        <f>"5011380"</f>
        <v>5011380</v>
      </c>
      <c r="E1888" t="s">
        <v>46</v>
      </c>
      <c r="F1888" s="1">
        <v>3372.2</v>
      </c>
      <c r="G1888" s="1">
        <v>228.56</v>
      </c>
      <c r="H1888" s="1">
        <v>3600.76</v>
      </c>
    </row>
    <row r="1889" spans="1:8" hidden="1" x14ac:dyDescent="0.3">
      <c r="A1889">
        <v>14000</v>
      </c>
      <c r="B1889" t="str">
        <f t="shared" si="113"/>
        <v>10000</v>
      </c>
      <c r="C1889" t="str">
        <f t="shared" si="115"/>
        <v>CJS86018</v>
      </c>
      <c r="D1889" t="str">
        <f>"5011410"</f>
        <v>5011410</v>
      </c>
      <c r="E1889" t="s">
        <v>47</v>
      </c>
      <c r="F1889" s="1">
        <v>27392.2</v>
      </c>
      <c r="G1889" s="1">
        <v>1560.42</v>
      </c>
      <c r="H1889" s="1">
        <v>28952.62</v>
      </c>
    </row>
    <row r="1890" spans="1:8" hidden="1" x14ac:dyDescent="0.3">
      <c r="A1890">
        <v>14000</v>
      </c>
      <c r="B1890" t="str">
        <f t="shared" si="113"/>
        <v>10000</v>
      </c>
      <c r="C1890" t="str">
        <f t="shared" si="115"/>
        <v>CJS86018</v>
      </c>
      <c r="D1890" t="str">
        <f>"5011530"</f>
        <v>5011530</v>
      </c>
      <c r="E1890" t="s">
        <v>48</v>
      </c>
      <c r="F1890" s="1">
        <v>21154.74</v>
      </c>
      <c r="G1890" s="1">
        <v>931.04</v>
      </c>
      <c r="H1890" s="1">
        <v>22085.78</v>
      </c>
    </row>
    <row r="1891" spans="1:8" hidden="1" x14ac:dyDescent="0.3">
      <c r="A1891">
        <v>14000</v>
      </c>
      <c r="B1891" t="str">
        <f t="shared" si="113"/>
        <v>10000</v>
      </c>
      <c r="C1891" t="str">
        <f t="shared" si="115"/>
        <v>CJS86018</v>
      </c>
      <c r="D1891" t="str">
        <f>"5011660"</f>
        <v>5011660</v>
      </c>
      <c r="E1891" t="s">
        <v>50</v>
      </c>
      <c r="F1891" s="1">
        <v>4319.76</v>
      </c>
      <c r="G1891" s="1">
        <v>306.95</v>
      </c>
      <c r="H1891" s="1">
        <v>4626.71</v>
      </c>
    </row>
    <row r="1892" spans="1:8" hidden="1" x14ac:dyDescent="0.3">
      <c r="A1892">
        <v>14000</v>
      </c>
      <c r="B1892" t="str">
        <f t="shared" si="113"/>
        <v>10000</v>
      </c>
      <c r="C1892" t="str">
        <f t="shared" si="115"/>
        <v>CJS86018</v>
      </c>
      <c r="D1892" t="str">
        <f>"5012110"</f>
        <v>5012110</v>
      </c>
      <c r="E1892" t="s">
        <v>51</v>
      </c>
      <c r="F1892" s="1">
        <v>6.26</v>
      </c>
      <c r="G1892" s="1">
        <v>0</v>
      </c>
      <c r="H1892" s="1">
        <v>6.26</v>
      </c>
    </row>
    <row r="1893" spans="1:8" hidden="1" x14ac:dyDescent="0.3">
      <c r="A1893">
        <v>14000</v>
      </c>
      <c r="B1893" t="str">
        <f t="shared" si="113"/>
        <v>10000</v>
      </c>
      <c r="C1893" t="str">
        <f t="shared" si="115"/>
        <v>CJS86018</v>
      </c>
      <c r="D1893" t="str">
        <f>"5012150"</f>
        <v>5012150</v>
      </c>
      <c r="E1893" t="s">
        <v>54</v>
      </c>
      <c r="F1893" s="1">
        <v>1205.26</v>
      </c>
      <c r="G1893" s="1">
        <v>0</v>
      </c>
      <c r="H1893" s="1">
        <v>1205.26</v>
      </c>
    </row>
    <row r="1894" spans="1:8" hidden="1" x14ac:dyDescent="0.3">
      <c r="A1894">
        <v>14000</v>
      </c>
      <c r="B1894" t="str">
        <f t="shared" si="113"/>
        <v>10000</v>
      </c>
      <c r="C1894" t="str">
        <f t="shared" si="115"/>
        <v>CJS86018</v>
      </c>
      <c r="D1894" t="str">
        <f>"5012160"</f>
        <v>5012160</v>
      </c>
      <c r="E1894" t="s">
        <v>55</v>
      </c>
      <c r="F1894" s="1">
        <v>13266.2</v>
      </c>
      <c r="G1894" s="1">
        <v>96.55</v>
      </c>
      <c r="H1894" s="1">
        <v>13362.75</v>
      </c>
    </row>
    <row r="1895" spans="1:8" hidden="1" x14ac:dyDescent="0.3">
      <c r="A1895">
        <v>14000</v>
      </c>
      <c r="B1895" t="str">
        <f t="shared" si="113"/>
        <v>10000</v>
      </c>
      <c r="C1895" t="str">
        <f t="shared" si="115"/>
        <v>CJS86018</v>
      </c>
      <c r="D1895" t="str">
        <f>"5012170"</f>
        <v>5012170</v>
      </c>
      <c r="E1895" t="s">
        <v>56</v>
      </c>
      <c r="F1895" s="1">
        <v>787.36</v>
      </c>
      <c r="G1895" s="1">
        <v>0</v>
      </c>
      <c r="H1895" s="1">
        <v>787.36</v>
      </c>
    </row>
    <row r="1896" spans="1:8" hidden="1" x14ac:dyDescent="0.3">
      <c r="A1896">
        <v>14000</v>
      </c>
      <c r="B1896" t="str">
        <f t="shared" si="113"/>
        <v>10000</v>
      </c>
      <c r="C1896" t="str">
        <f t="shared" si="115"/>
        <v>CJS86018</v>
      </c>
      <c r="D1896" t="str">
        <f>"5012210"</f>
        <v>5012210</v>
      </c>
      <c r="E1896" t="s">
        <v>58</v>
      </c>
      <c r="F1896" s="1">
        <v>400</v>
      </c>
      <c r="G1896" s="1">
        <v>4000</v>
      </c>
      <c r="H1896" s="1">
        <v>4400</v>
      </c>
    </row>
    <row r="1897" spans="1:8" hidden="1" x14ac:dyDescent="0.3">
      <c r="A1897">
        <v>14000</v>
      </c>
      <c r="B1897" t="str">
        <f t="shared" si="113"/>
        <v>10000</v>
      </c>
      <c r="C1897" t="str">
        <f t="shared" si="115"/>
        <v>CJS86018</v>
      </c>
      <c r="D1897" t="str">
        <f>"5012220"</f>
        <v>5012220</v>
      </c>
      <c r="E1897" t="s">
        <v>59</v>
      </c>
      <c r="F1897" s="1">
        <v>16.579999999999998</v>
      </c>
      <c r="G1897" s="1">
        <v>0</v>
      </c>
      <c r="H1897" s="1">
        <v>16.579999999999998</v>
      </c>
    </row>
    <row r="1898" spans="1:8" hidden="1" x14ac:dyDescent="0.3">
      <c r="A1898">
        <v>14000</v>
      </c>
      <c r="B1898" t="str">
        <f t="shared" si="113"/>
        <v>10000</v>
      </c>
      <c r="C1898" t="str">
        <f t="shared" si="115"/>
        <v>CJS86018</v>
      </c>
      <c r="D1898" t="str">
        <f>"5012240"</f>
        <v>5012240</v>
      </c>
      <c r="E1898" t="s">
        <v>60</v>
      </c>
      <c r="F1898" s="1">
        <v>2428</v>
      </c>
      <c r="G1898" s="1">
        <v>250</v>
      </c>
      <c r="H1898" s="1">
        <v>2678</v>
      </c>
    </row>
    <row r="1899" spans="1:8" hidden="1" x14ac:dyDescent="0.3">
      <c r="A1899">
        <v>14000</v>
      </c>
      <c r="B1899" t="str">
        <f t="shared" si="113"/>
        <v>10000</v>
      </c>
      <c r="C1899" t="str">
        <f t="shared" si="115"/>
        <v>CJS86018</v>
      </c>
      <c r="D1899" t="str">
        <f>"5012440"</f>
        <v>5012440</v>
      </c>
      <c r="E1899" t="s">
        <v>62</v>
      </c>
      <c r="F1899" s="1">
        <v>81445</v>
      </c>
      <c r="G1899" s="1">
        <v>1300</v>
      </c>
      <c r="H1899" s="1">
        <v>82745</v>
      </c>
    </row>
    <row r="1900" spans="1:8" hidden="1" x14ac:dyDescent="0.3">
      <c r="A1900">
        <v>14000</v>
      </c>
      <c r="B1900" t="str">
        <f t="shared" si="113"/>
        <v>10000</v>
      </c>
      <c r="C1900" t="str">
        <f t="shared" si="115"/>
        <v>CJS86018</v>
      </c>
      <c r="D1900" t="str">
        <f>"5012520"</f>
        <v>5012520</v>
      </c>
      <c r="E1900" t="s">
        <v>63</v>
      </c>
      <c r="F1900" s="1">
        <v>111.32</v>
      </c>
      <c r="G1900" s="1">
        <v>0</v>
      </c>
      <c r="H1900" s="1">
        <v>111.32</v>
      </c>
    </row>
    <row r="1901" spans="1:8" hidden="1" x14ac:dyDescent="0.3">
      <c r="A1901">
        <v>14000</v>
      </c>
      <c r="B1901" t="str">
        <f t="shared" si="113"/>
        <v>10000</v>
      </c>
      <c r="C1901" t="str">
        <f t="shared" si="115"/>
        <v>CJS86018</v>
      </c>
      <c r="D1901" t="str">
        <f>"5012590"</f>
        <v>5012590</v>
      </c>
      <c r="E1901" t="s">
        <v>64</v>
      </c>
      <c r="F1901" s="1">
        <v>240</v>
      </c>
      <c r="G1901" s="1">
        <v>30</v>
      </c>
      <c r="H1901" s="1">
        <v>270</v>
      </c>
    </row>
    <row r="1902" spans="1:8" hidden="1" x14ac:dyDescent="0.3">
      <c r="A1902">
        <v>14000</v>
      </c>
      <c r="B1902" t="str">
        <f t="shared" si="113"/>
        <v>10000</v>
      </c>
      <c r="C1902" t="str">
        <f t="shared" si="115"/>
        <v>CJS86018</v>
      </c>
      <c r="D1902" t="str">
        <f>"5012670"</f>
        <v>5012670</v>
      </c>
      <c r="E1902" t="s">
        <v>67</v>
      </c>
      <c r="F1902" s="1">
        <v>1000</v>
      </c>
      <c r="G1902" s="1">
        <v>0</v>
      </c>
      <c r="H1902" s="1">
        <v>1000</v>
      </c>
    </row>
    <row r="1903" spans="1:8" hidden="1" x14ac:dyDescent="0.3">
      <c r="A1903">
        <v>14000</v>
      </c>
      <c r="B1903" t="str">
        <f t="shared" si="113"/>
        <v>10000</v>
      </c>
      <c r="C1903" t="str">
        <f t="shared" si="115"/>
        <v>CJS86018</v>
      </c>
      <c r="D1903" t="str">
        <f>"5012780"</f>
        <v>5012780</v>
      </c>
      <c r="E1903" t="s">
        <v>72</v>
      </c>
      <c r="F1903" s="1">
        <v>31792.51</v>
      </c>
      <c r="G1903" s="1">
        <v>115.8</v>
      </c>
      <c r="H1903" s="1">
        <v>31908.31</v>
      </c>
    </row>
    <row r="1904" spans="1:8" hidden="1" x14ac:dyDescent="0.3">
      <c r="A1904">
        <v>14000</v>
      </c>
      <c r="B1904" t="str">
        <f t="shared" si="113"/>
        <v>10000</v>
      </c>
      <c r="C1904" t="str">
        <f t="shared" si="115"/>
        <v>CJS86018</v>
      </c>
      <c r="D1904" t="str">
        <f>"5012850"</f>
        <v>5012850</v>
      </c>
      <c r="E1904" t="s">
        <v>76</v>
      </c>
      <c r="F1904" s="1">
        <v>389.96</v>
      </c>
      <c r="G1904" s="1">
        <v>0</v>
      </c>
      <c r="H1904" s="1">
        <v>389.96</v>
      </c>
    </row>
    <row r="1905" spans="1:8" hidden="1" x14ac:dyDescent="0.3">
      <c r="A1905">
        <v>14000</v>
      </c>
      <c r="B1905" t="str">
        <f t="shared" si="113"/>
        <v>10000</v>
      </c>
      <c r="C1905" t="str">
        <f t="shared" si="115"/>
        <v>CJS86018</v>
      </c>
      <c r="D1905" t="str">
        <f>"5013120"</f>
        <v>5013120</v>
      </c>
      <c r="E1905" t="s">
        <v>80</v>
      </c>
      <c r="F1905" s="1">
        <v>1583.37</v>
      </c>
      <c r="G1905" s="1">
        <v>0</v>
      </c>
      <c r="H1905" s="1">
        <v>1583.37</v>
      </c>
    </row>
    <row r="1906" spans="1:8" hidden="1" x14ac:dyDescent="0.3">
      <c r="A1906">
        <v>14000</v>
      </c>
      <c r="B1906" t="str">
        <f t="shared" si="113"/>
        <v>10000</v>
      </c>
      <c r="C1906" t="str">
        <f t="shared" ref="C1906:C1922" si="116">"CJS86018"</f>
        <v>CJS86018</v>
      </c>
      <c r="D1906" t="str">
        <f>"5013130"</f>
        <v>5013130</v>
      </c>
      <c r="E1906" t="s">
        <v>81</v>
      </c>
      <c r="F1906" s="1">
        <v>330.2</v>
      </c>
      <c r="G1906" s="1">
        <v>0</v>
      </c>
      <c r="H1906" s="1">
        <v>330.2</v>
      </c>
    </row>
    <row r="1907" spans="1:8" hidden="1" x14ac:dyDescent="0.3">
      <c r="A1907">
        <v>14000</v>
      </c>
      <c r="B1907" t="str">
        <f t="shared" si="113"/>
        <v>10000</v>
      </c>
      <c r="C1907" t="str">
        <f t="shared" si="116"/>
        <v>CJS86018</v>
      </c>
      <c r="D1907" t="str">
        <f>"5013230"</f>
        <v>5013230</v>
      </c>
      <c r="E1907" t="s">
        <v>82</v>
      </c>
      <c r="F1907" s="1">
        <v>69.42</v>
      </c>
      <c r="G1907" s="1">
        <v>0</v>
      </c>
      <c r="H1907" s="1">
        <v>69.42</v>
      </c>
    </row>
    <row r="1908" spans="1:8" hidden="1" x14ac:dyDescent="0.3">
      <c r="A1908">
        <v>14000</v>
      </c>
      <c r="B1908" t="str">
        <f t="shared" si="113"/>
        <v>10000</v>
      </c>
      <c r="C1908" t="str">
        <f t="shared" si="116"/>
        <v>CJS86018</v>
      </c>
      <c r="D1908" t="str">
        <f>"5013650"</f>
        <v>5013650</v>
      </c>
      <c r="E1908" t="s">
        <v>83</v>
      </c>
      <c r="F1908" s="1">
        <v>4.16</v>
      </c>
      <c r="G1908" s="1">
        <v>0</v>
      </c>
      <c r="H1908" s="1">
        <v>4.16</v>
      </c>
    </row>
    <row r="1909" spans="1:8" hidden="1" x14ac:dyDescent="0.3">
      <c r="A1909">
        <v>14000</v>
      </c>
      <c r="B1909" t="str">
        <f t="shared" si="113"/>
        <v>10000</v>
      </c>
      <c r="C1909" t="str">
        <f t="shared" si="116"/>
        <v>CJS86018</v>
      </c>
      <c r="D1909" t="str">
        <f>"5014310"</f>
        <v>5014310</v>
      </c>
      <c r="E1909" t="s">
        <v>112</v>
      </c>
      <c r="F1909" s="1">
        <v>-5442.75</v>
      </c>
      <c r="G1909" s="1">
        <v>0</v>
      </c>
      <c r="H1909" s="1">
        <v>-5442.75</v>
      </c>
    </row>
    <row r="1910" spans="1:8" hidden="1" x14ac:dyDescent="0.3">
      <c r="A1910">
        <v>14000</v>
      </c>
      <c r="B1910" t="str">
        <f t="shared" si="113"/>
        <v>10000</v>
      </c>
      <c r="C1910" t="str">
        <f t="shared" si="116"/>
        <v>CJS86018</v>
      </c>
      <c r="D1910" t="str">
        <f>"5014510"</f>
        <v>5014510</v>
      </c>
      <c r="E1910" t="s">
        <v>88</v>
      </c>
      <c r="F1910" s="1">
        <v>12777555.449999999</v>
      </c>
      <c r="G1910" s="1">
        <v>920128.36</v>
      </c>
      <c r="H1910" s="1">
        <v>13697683.810000001</v>
      </c>
    </row>
    <row r="1911" spans="1:8" hidden="1" x14ac:dyDescent="0.3">
      <c r="A1911">
        <v>14000</v>
      </c>
      <c r="B1911" t="str">
        <f t="shared" si="113"/>
        <v>10000</v>
      </c>
      <c r="C1911" t="str">
        <f t="shared" si="116"/>
        <v>CJS86018</v>
      </c>
      <c r="D1911" t="str">
        <f>"5014520"</f>
        <v>5014520</v>
      </c>
      <c r="E1911" t="s">
        <v>111</v>
      </c>
      <c r="F1911" s="1">
        <v>28592755.329999998</v>
      </c>
      <c r="G1911" s="1">
        <v>3518232</v>
      </c>
      <c r="H1911" s="1">
        <v>32110987.329999998</v>
      </c>
    </row>
    <row r="1912" spans="1:8" hidden="1" x14ac:dyDescent="0.3">
      <c r="A1912">
        <v>14000</v>
      </c>
      <c r="B1912" t="str">
        <f t="shared" si="113"/>
        <v>10000</v>
      </c>
      <c r="C1912" t="str">
        <f t="shared" si="116"/>
        <v>CJS86018</v>
      </c>
      <c r="D1912" t="str">
        <f>"5014810"</f>
        <v>5014810</v>
      </c>
      <c r="E1912" t="s">
        <v>146</v>
      </c>
      <c r="F1912" s="1">
        <v>99017.8</v>
      </c>
      <c r="G1912" s="1">
        <v>0</v>
      </c>
      <c r="H1912" s="1">
        <v>99017.8</v>
      </c>
    </row>
    <row r="1913" spans="1:8" hidden="1" x14ac:dyDescent="0.3">
      <c r="A1913">
        <v>14000</v>
      </c>
      <c r="B1913" t="str">
        <f t="shared" si="113"/>
        <v>10000</v>
      </c>
      <c r="C1913" t="str">
        <f t="shared" si="116"/>
        <v>CJS86018</v>
      </c>
      <c r="D1913" t="str">
        <f>"5014820"</f>
        <v>5014820</v>
      </c>
      <c r="E1913" t="s">
        <v>147</v>
      </c>
      <c r="F1913" s="1">
        <v>532082.98</v>
      </c>
      <c r="G1913" s="1">
        <v>0</v>
      </c>
      <c r="H1913" s="1">
        <v>532082.98</v>
      </c>
    </row>
    <row r="1914" spans="1:8" hidden="1" x14ac:dyDescent="0.3">
      <c r="A1914">
        <v>14000</v>
      </c>
      <c r="B1914" t="str">
        <f t="shared" si="113"/>
        <v>10000</v>
      </c>
      <c r="C1914" t="str">
        <f t="shared" si="116"/>
        <v>CJS86018</v>
      </c>
      <c r="D1914" t="str">
        <f>"5015390"</f>
        <v>5015390</v>
      </c>
      <c r="E1914" t="s">
        <v>92</v>
      </c>
      <c r="F1914" s="1">
        <v>1650</v>
      </c>
      <c r="G1914" s="1">
        <v>165</v>
      </c>
      <c r="H1914" s="1">
        <v>1815</v>
      </c>
    </row>
    <row r="1915" spans="1:8" hidden="1" x14ac:dyDescent="0.3">
      <c r="A1915">
        <v>14000</v>
      </c>
      <c r="B1915" t="str">
        <f t="shared" si="113"/>
        <v>10000</v>
      </c>
      <c r="C1915" t="str">
        <f t="shared" si="116"/>
        <v>CJS86018</v>
      </c>
      <c r="D1915" t="str">
        <f>"5015410"</f>
        <v>5015410</v>
      </c>
      <c r="E1915" t="s">
        <v>93</v>
      </c>
      <c r="F1915" s="1">
        <v>24966.36</v>
      </c>
      <c r="G1915" s="1">
        <v>0</v>
      </c>
      <c r="H1915" s="1">
        <v>24966.36</v>
      </c>
    </row>
    <row r="1916" spans="1:8" hidden="1" x14ac:dyDescent="0.3">
      <c r="A1916">
        <v>14000</v>
      </c>
      <c r="B1916" t="str">
        <f t="shared" si="113"/>
        <v>10000</v>
      </c>
      <c r="C1916" t="str">
        <f t="shared" si="116"/>
        <v>CJS86018</v>
      </c>
      <c r="D1916" t="str">
        <f>"5015450"</f>
        <v>5015450</v>
      </c>
      <c r="E1916" t="s">
        <v>94</v>
      </c>
      <c r="F1916" s="1">
        <v>661.5</v>
      </c>
      <c r="G1916" s="1">
        <v>73.5</v>
      </c>
      <c r="H1916" s="1">
        <v>735</v>
      </c>
    </row>
    <row r="1917" spans="1:8" hidden="1" x14ac:dyDescent="0.3">
      <c r="A1917">
        <v>14000</v>
      </c>
      <c r="B1917" t="str">
        <f t="shared" si="113"/>
        <v>10000</v>
      </c>
      <c r="C1917" t="str">
        <f t="shared" si="116"/>
        <v>CJS86018</v>
      </c>
      <c r="D1917" t="str">
        <f>"5022160"</f>
        <v>5022160</v>
      </c>
      <c r="E1917" t="s">
        <v>98</v>
      </c>
      <c r="F1917" s="1">
        <v>860</v>
      </c>
      <c r="G1917" s="1">
        <v>0</v>
      </c>
      <c r="H1917" s="1">
        <v>860</v>
      </c>
    </row>
    <row r="1918" spans="1:8" hidden="1" x14ac:dyDescent="0.3">
      <c r="A1918">
        <v>14000</v>
      </c>
      <c r="B1918" t="str">
        <f t="shared" si="113"/>
        <v>10000</v>
      </c>
      <c r="C1918" t="str">
        <f t="shared" si="116"/>
        <v>CJS86018</v>
      </c>
      <c r="D1918" t="str">
        <f>"5022170"</f>
        <v>5022170</v>
      </c>
      <c r="E1918" t="s">
        <v>99</v>
      </c>
      <c r="F1918" s="1">
        <v>1279</v>
      </c>
      <c r="G1918" s="1">
        <v>0</v>
      </c>
      <c r="H1918" s="1">
        <v>1279</v>
      </c>
    </row>
    <row r="1919" spans="1:8" hidden="1" x14ac:dyDescent="0.3">
      <c r="A1919">
        <v>14000</v>
      </c>
      <c r="B1919" t="str">
        <f t="shared" si="113"/>
        <v>10000</v>
      </c>
      <c r="C1919" t="str">
        <f t="shared" si="116"/>
        <v>CJS86018</v>
      </c>
      <c r="D1919" t="str">
        <f>"5022180"</f>
        <v>5022180</v>
      </c>
      <c r="E1919" t="s">
        <v>100</v>
      </c>
      <c r="F1919" s="1">
        <v>3091.58</v>
      </c>
      <c r="G1919" s="1">
        <v>2657.34</v>
      </c>
      <c r="H1919" s="1">
        <v>5748.92</v>
      </c>
    </row>
    <row r="1920" spans="1:8" hidden="1" x14ac:dyDescent="0.3">
      <c r="A1920">
        <v>14000</v>
      </c>
      <c r="B1920" t="str">
        <f t="shared" si="113"/>
        <v>10000</v>
      </c>
      <c r="C1920" t="str">
        <f t="shared" si="116"/>
        <v>CJS86018</v>
      </c>
      <c r="D1920" t="str">
        <f>"5022240"</f>
        <v>5022240</v>
      </c>
      <c r="E1920" t="s">
        <v>101</v>
      </c>
      <c r="F1920" s="1">
        <v>254.9</v>
      </c>
      <c r="G1920" s="1">
        <v>0</v>
      </c>
      <c r="H1920" s="1">
        <v>254.9</v>
      </c>
    </row>
    <row r="1921" spans="1:8" hidden="1" x14ac:dyDescent="0.3">
      <c r="A1921">
        <v>14000</v>
      </c>
      <c r="B1921" t="str">
        <f t="shared" si="113"/>
        <v>10000</v>
      </c>
      <c r="C1921" t="str">
        <f t="shared" si="116"/>
        <v>CJS86018</v>
      </c>
      <c r="D1921" t="str">
        <f>"609660"</f>
        <v>609660</v>
      </c>
      <c r="E1921" t="s">
        <v>142</v>
      </c>
      <c r="F1921" s="1">
        <v>4974236.68</v>
      </c>
      <c r="G1921" s="1">
        <v>24717.14</v>
      </c>
      <c r="H1921" s="1">
        <v>4998953.82</v>
      </c>
    </row>
    <row r="1922" spans="1:8" hidden="1" x14ac:dyDescent="0.3">
      <c r="A1922">
        <v>14000</v>
      </c>
      <c r="B1922" t="str">
        <f t="shared" si="113"/>
        <v>10000</v>
      </c>
      <c r="C1922" t="str">
        <f t="shared" si="116"/>
        <v>CJS86018</v>
      </c>
      <c r="D1922" t="str">
        <f>"609930"</f>
        <v>609930</v>
      </c>
      <c r="E1922" t="s">
        <v>148</v>
      </c>
      <c r="F1922" s="1">
        <v>12316.86</v>
      </c>
      <c r="G1922" s="1">
        <v>0</v>
      </c>
      <c r="H1922" s="1">
        <v>12316.86</v>
      </c>
    </row>
    <row r="1923" spans="1:8" hidden="1" x14ac:dyDescent="0.3">
      <c r="A1923">
        <v>14000</v>
      </c>
      <c r="B1923" t="str">
        <f t="shared" ref="B1923:B1938" si="117">"10000"</f>
        <v>10000</v>
      </c>
      <c r="C1923" t="str">
        <f>"CJS86515"</f>
        <v>CJS86515</v>
      </c>
      <c r="D1923" t="str">
        <f t="shared" ref="D1923:D1935" si="118">"101010"</f>
        <v>101010</v>
      </c>
      <c r="E1923" t="s">
        <v>27</v>
      </c>
      <c r="F1923" s="1">
        <v>0</v>
      </c>
      <c r="G1923" s="1">
        <v>0</v>
      </c>
      <c r="H1923" s="1">
        <v>0</v>
      </c>
    </row>
    <row r="1924" spans="1:8" hidden="1" x14ac:dyDescent="0.3">
      <c r="A1924">
        <v>14000</v>
      </c>
      <c r="B1924" t="str">
        <f t="shared" si="117"/>
        <v>10000</v>
      </c>
      <c r="C1924" t="str">
        <f>"CJS86516"</f>
        <v>CJS86516</v>
      </c>
      <c r="D1924" t="str">
        <f t="shared" si="118"/>
        <v>101010</v>
      </c>
      <c r="E1924" t="s">
        <v>27</v>
      </c>
      <c r="F1924" s="1">
        <v>0</v>
      </c>
      <c r="G1924" s="1">
        <v>0</v>
      </c>
      <c r="H1924" s="1">
        <v>0</v>
      </c>
    </row>
    <row r="1925" spans="1:8" hidden="1" x14ac:dyDescent="0.3">
      <c r="A1925">
        <v>14000</v>
      </c>
      <c r="B1925" t="str">
        <f t="shared" si="117"/>
        <v>10000</v>
      </c>
      <c r="C1925" t="str">
        <f>"CJS86517"</f>
        <v>CJS86517</v>
      </c>
      <c r="D1925" t="str">
        <f t="shared" si="118"/>
        <v>101010</v>
      </c>
      <c r="E1925" t="s">
        <v>27</v>
      </c>
      <c r="F1925" s="1">
        <v>0</v>
      </c>
      <c r="G1925" s="1">
        <v>0</v>
      </c>
      <c r="H1925" s="1">
        <v>0</v>
      </c>
    </row>
    <row r="1926" spans="1:8" hidden="1" x14ac:dyDescent="0.3">
      <c r="A1926">
        <v>14000</v>
      </c>
      <c r="B1926" t="str">
        <f t="shared" si="117"/>
        <v>10000</v>
      </c>
      <c r="C1926" t="str">
        <f>"CJS86518"</f>
        <v>CJS86518</v>
      </c>
      <c r="D1926" t="str">
        <f t="shared" si="118"/>
        <v>101010</v>
      </c>
      <c r="E1926" t="s">
        <v>27</v>
      </c>
      <c r="F1926" s="1">
        <v>0</v>
      </c>
      <c r="G1926" s="1">
        <v>0</v>
      </c>
      <c r="H1926" s="1">
        <v>0</v>
      </c>
    </row>
    <row r="1927" spans="1:8" hidden="1" x14ac:dyDescent="0.3">
      <c r="A1927">
        <v>14000</v>
      </c>
      <c r="B1927" t="str">
        <f t="shared" si="117"/>
        <v>10000</v>
      </c>
      <c r="C1927" t="str">
        <f>"CJS87015"</f>
        <v>CJS87015</v>
      </c>
      <c r="D1927" t="str">
        <f t="shared" si="118"/>
        <v>101010</v>
      </c>
      <c r="E1927" t="s">
        <v>27</v>
      </c>
      <c r="F1927" s="1">
        <v>0</v>
      </c>
      <c r="G1927" s="1">
        <v>0</v>
      </c>
      <c r="H1927" s="1">
        <v>0</v>
      </c>
    </row>
    <row r="1928" spans="1:8" hidden="1" x14ac:dyDescent="0.3">
      <c r="A1928">
        <v>14000</v>
      </c>
      <c r="B1928" t="str">
        <f t="shared" si="117"/>
        <v>10000</v>
      </c>
      <c r="C1928" t="str">
        <f>"CJS87016"</f>
        <v>CJS87016</v>
      </c>
      <c r="D1928" t="str">
        <f t="shared" si="118"/>
        <v>101010</v>
      </c>
      <c r="E1928" t="s">
        <v>27</v>
      </c>
      <c r="F1928" s="1">
        <v>0</v>
      </c>
      <c r="G1928" s="1">
        <v>0</v>
      </c>
      <c r="H1928" s="1">
        <v>0</v>
      </c>
    </row>
    <row r="1929" spans="1:8" hidden="1" x14ac:dyDescent="0.3">
      <c r="A1929">
        <v>14000</v>
      </c>
      <c r="B1929" t="str">
        <f t="shared" si="117"/>
        <v>10000</v>
      </c>
      <c r="C1929" t="str">
        <f>"CJS87017"</f>
        <v>CJS87017</v>
      </c>
      <c r="D1929" t="str">
        <f t="shared" si="118"/>
        <v>101010</v>
      </c>
      <c r="E1929" t="s">
        <v>27</v>
      </c>
      <c r="F1929" s="1">
        <v>0</v>
      </c>
      <c r="G1929" s="1">
        <v>0</v>
      </c>
      <c r="H1929" s="1">
        <v>0</v>
      </c>
    </row>
    <row r="1930" spans="1:8" hidden="1" x14ac:dyDescent="0.3">
      <c r="A1930">
        <v>14000</v>
      </c>
      <c r="B1930" t="str">
        <f t="shared" si="117"/>
        <v>10000</v>
      </c>
      <c r="C1930" t="str">
        <f>"CJS87018"</f>
        <v>CJS87018</v>
      </c>
      <c r="D1930" t="str">
        <f t="shared" si="118"/>
        <v>101010</v>
      </c>
      <c r="E1930" t="s">
        <v>27</v>
      </c>
      <c r="F1930" s="1">
        <v>0</v>
      </c>
      <c r="G1930" s="1">
        <v>0</v>
      </c>
      <c r="H1930" s="1">
        <v>0</v>
      </c>
    </row>
    <row r="1931" spans="1:8" hidden="1" x14ac:dyDescent="0.3">
      <c r="A1931">
        <v>14000</v>
      </c>
      <c r="B1931" t="str">
        <f t="shared" si="117"/>
        <v>10000</v>
      </c>
      <c r="C1931" t="str">
        <f>"CJS87019"</f>
        <v>CJS87019</v>
      </c>
      <c r="D1931" t="str">
        <f t="shared" si="118"/>
        <v>101010</v>
      </c>
      <c r="E1931" t="s">
        <v>27</v>
      </c>
      <c r="F1931" s="1">
        <v>0</v>
      </c>
      <c r="G1931" s="1">
        <v>0</v>
      </c>
      <c r="H1931" s="1">
        <v>0</v>
      </c>
    </row>
    <row r="1932" spans="1:8" hidden="1" x14ac:dyDescent="0.3">
      <c r="A1932">
        <v>14000</v>
      </c>
      <c r="B1932" t="str">
        <f t="shared" si="117"/>
        <v>10000</v>
      </c>
      <c r="C1932" t="str">
        <f>"CJS99001"</f>
        <v>CJS99001</v>
      </c>
      <c r="D1932" t="str">
        <f t="shared" si="118"/>
        <v>101010</v>
      </c>
      <c r="E1932" t="s">
        <v>27</v>
      </c>
      <c r="F1932" s="1">
        <v>0</v>
      </c>
      <c r="G1932" s="1">
        <v>0</v>
      </c>
      <c r="H1932" s="1">
        <v>0</v>
      </c>
    </row>
    <row r="1933" spans="1:8" hidden="1" x14ac:dyDescent="0.3">
      <c r="A1933">
        <v>14000</v>
      </c>
      <c r="B1933" t="str">
        <f t="shared" si="117"/>
        <v>10000</v>
      </c>
      <c r="C1933" t="str">
        <f>"CJS99002"</f>
        <v>CJS99002</v>
      </c>
      <c r="D1933" t="str">
        <f t="shared" si="118"/>
        <v>101010</v>
      </c>
      <c r="E1933" t="s">
        <v>27</v>
      </c>
      <c r="F1933" s="1">
        <v>0</v>
      </c>
      <c r="G1933" s="1">
        <v>0</v>
      </c>
      <c r="H1933" s="1">
        <v>0</v>
      </c>
    </row>
    <row r="1934" spans="1:8" hidden="1" x14ac:dyDescent="0.3">
      <c r="A1934">
        <v>14000</v>
      </c>
      <c r="B1934" t="str">
        <f t="shared" si="117"/>
        <v>10000</v>
      </c>
      <c r="C1934" t="str">
        <f>"CJS99006"</f>
        <v>CJS99006</v>
      </c>
      <c r="D1934" t="str">
        <f t="shared" si="118"/>
        <v>101010</v>
      </c>
      <c r="E1934" t="s">
        <v>27</v>
      </c>
      <c r="F1934" s="1">
        <v>0</v>
      </c>
      <c r="G1934" s="1">
        <v>0</v>
      </c>
      <c r="H1934" s="1">
        <v>0</v>
      </c>
    </row>
    <row r="1935" spans="1:8" hidden="1" x14ac:dyDescent="0.3">
      <c r="A1935">
        <v>14000</v>
      </c>
      <c r="B1935" t="str">
        <f t="shared" si="117"/>
        <v>10000</v>
      </c>
      <c r="C1935" t="str">
        <f>"CJS99007"</f>
        <v>CJS99007</v>
      </c>
      <c r="D1935" t="str">
        <f t="shared" si="118"/>
        <v>101010</v>
      </c>
      <c r="E1935" t="s">
        <v>27</v>
      </c>
      <c r="F1935" s="1">
        <v>0</v>
      </c>
      <c r="G1935" s="1">
        <v>0</v>
      </c>
      <c r="H1935" s="1">
        <v>0</v>
      </c>
    </row>
    <row r="1936" spans="1:8" hidden="1" x14ac:dyDescent="0.3">
      <c r="A1936">
        <v>14000</v>
      </c>
      <c r="B1936" t="str">
        <f t="shared" si="117"/>
        <v>10000</v>
      </c>
      <c r="C1936" t="str">
        <f>"CJS99007"</f>
        <v>CJS99007</v>
      </c>
      <c r="D1936" t="str">
        <f>"205025"</f>
        <v>205025</v>
      </c>
      <c r="E1936" t="s">
        <v>29</v>
      </c>
      <c r="F1936" s="1">
        <v>0</v>
      </c>
      <c r="G1936" s="1">
        <v>0</v>
      </c>
      <c r="H1936" s="1">
        <v>0</v>
      </c>
    </row>
    <row r="1937" spans="1:8" hidden="1" x14ac:dyDescent="0.3">
      <c r="A1937">
        <v>14000</v>
      </c>
      <c r="B1937" t="str">
        <f t="shared" si="117"/>
        <v>10000</v>
      </c>
      <c r="C1937" t="str">
        <f>"CJS99007"</f>
        <v>CJS99007</v>
      </c>
      <c r="D1937" t="str">
        <f>"5014510"</f>
        <v>5014510</v>
      </c>
      <c r="E1937" t="s">
        <v>88</v>
      </c>
      <c r="F1937" s="1">
        <v>0</v>
      </c>
      <c r="G1937" s="1">
        <v>0</v>
      </c>
      <c r="H1937" s="1">
        <v>0</v>
      </c>
    </row>
    <row r="1938" spans="1:8" hidden="1" x14ac:dyDescent="0.3">
      <c r="A1938">
        <v>14000</v>
      </c>
      <c r="B1938" t="str">
        <f t="shared" si="117"/>
        <v>10000</v>
      </c>
      <c r="C1938" t="str">
        <f>"CJS99019"</f>
        <v>CJS99019</v>
      </c>
      <c r="D1938" t="str">
        <f>"101010"</f>
        <v>101010</v>
      </c>
      <c r="E1938" t="s">
        <v>27</v>
      </c>
      <c r="F1938" s="1">
        <v>0</v>
      </c>
      <c r="G1938" s="1">
        <v>0</v>
      </c>
      <c r="H1938" s="1">
        <v>0</v>
      </c>
    </row>
    <row r="1939" spans="1:8" hidden="1" x14ac:dyDescent="0.3">
      <c r="A1939">
        <v>14000</v>
      </c>
      <c r="B1939" t="str">
        <f t="shared" ref="B1939:B1950" si="119">"10110"</f>
        <v>10110</v>
      </c>
      <c r="C1939" t="str">
        <f>"0000000000"</f>
        <v>0000000000</v>
      </c>
      <c r="D1939" t="str">
        <f>"101010"</f>
        <v>101010</v>
      </c>
      <c r="E1939" t="s">
        <v>27</v>
      </c>
      <c r="F1939" s="1">
        <v>6986.04</v>
      </c>
      <c r="G1939" s="1">
        <v>0</v>
      </c>
      <c r="H1939" s="1">
        <v>6986.04</v>
      </c>
    </row>
    <row r="1940" spans="1:8" hidden="1" x14ac:dyDescent="0.3">
      <c r="A1940">
        <v>14000</v>
      </c>
      <c r="B1940" t="str">
        <f t="shared" si="119"/>
        <v>10110</v>
      </c>
      <c r="C1940" t="str">
        <f>"0000000000"</f>
        <v>0000000000</v>
      </c>
      <c r="D1940" t="str">
        <f>"308000"</f>
        <v>308000</v>
      </c>
      <c r="E1940" t="s">
        <v>120</v>
      </c>
      <c r="F1940" s="1">
        <v>-6986.04</v>
      </c>
      <c r="G1940" s="1">
        <v>0</v>
      </c>
      <c r="H1940" s="1">
        <v>-6986.04</v>
      </c>
    </row>
    <row r="1941" spans="1:8" hidden="1" x14ac:dyDescent="0.3">
      <c r="A1941">
        <v>14000</v>
      </c>
      <c r="B1941" t="str">
        <f t="shared" si="119"/>
        <v>10110</v>
      </c>
      <c r="C1941" t="str">
        <f t="shared" ref="C1941:C1950" si="120">"0000116830"</f>
        <v>0000116830</v>
      </c>
      <c r="D1941" t="str">
        <f>"101010"</f>
        <v>101010</v>
      </c>
      <c r="E1941" t="s">
        <v>27</v>
      </c>
      <c r="F1941" s="1">
        <v>-6189.81</v>
      </c>
      <c r="G1941" s="1">
        <v>-250.66</v>
      </c>
      <c r="H1941" s="1">
        <v>-6440.47</v>
      </c>
    </row>
    <row r="1942" spans="1:8" hidden="1" x14ac:dyDescent="0.3">
      <c r="A1942">
        <v>14000</v>
      </c>
      <c r="B1942" t="str">
        <f t="shared" si="119"/>
        <v>10110</v>
      </c>
      <c r="C1942" t="str">
        <f t="shared" si="120"/>
        <v>0000116830</v>
      </c>
      <c r="D1942" t="str">
        <f>"205025"</f>
        <v>205025</v>
      </c>
      <c r="E1942" t="s">
        <v>29</v>
      </c>
      <c r="F1942" s="1">
        <v>0</v>
      </c>
      <c r="G1942" s="1">
        <v>0</v>
      </c>
      <c r="H1942" s="1">
        <v>0</v>
      </c>
    </row>
    <row r="1943" spans="1:8" hidden="1" x14ac:dyDescent="0.3">
      <c r="A1943">
        <v>14000</v>
      </c>
      <c r="B1943" t="str">
        <f t="shared" si="119"/>
        <v>10110</v>
      </c>
      <c r="C1943" t="str">
        <f t="shared" si="120"/>
        <v>0000116830</v>
      </c>
      <c r="D1943" t="str">
        <f>"5012170"</f>
        <v>5012170</v>
      </c>
      <c r="E1943" t="s">
        <v>56</v>
      </c>
      <c r="F1943" s="1">
        <v>106.94</v>
      </c>
      <c r="G1943" s="1">
        <v>0</v>
      </c>
      <c r="H1943" s="1">
        <v>106.94</v>
      </c>
    </row>
    <row r="1944" spans="1:8" hidden="1" x14ac:dyDescent="0.3">
      <c r="A1944">
        <v>14000</v>
      </c>
      <c r="B1944" t="str">
        <f t="shared" si="119"/>
        <v>10110</v>
      </c>
      <c r="C1944" t="str">
        <f t="shared" si="120"/>
        <v>0000116830</v>
      </c>
      <c r="D1944" t="str">
        <f>"5013120"</f>
        <v>5013120</v>
      </c>
      <c r="E1944" t="s">
        <v>80</v>
      </c>
      <c r="F1944" s="1">
        <v>1094.05</v>
      </c>
      <c r="G1944" s="1">
        <v>0</v>
      </c>
      <c r="H1944" s="1">
        <v>1094.05</v>
      </c>
    </row>
    <row r="1945" spans="1:8" hidden="1" x14ac:dyDescent="0.3">
      <c r="A1945">
        <v>14000</v>
      </c>
      <c r="B1945" t="str">
        <f t="shared" si="119"/>
        <v>10110</v>
      </c>
      <c r="C1945" t="str">
        <f t="shared" si="120"/>
        <v>0000116830</v>
      </c>
      <c r="D1945" t="str">
        <f>"5013420"</f>
        <v>5013420</v>
      </c>
      <c r="E1945" t="s">
        <v>113</v>
      </c>
      <c r="F1945" s="1">
        <v>980.94</v>
      </c>
      <c r="G1945" s="1">
        <v>0</v>
      </c>
      <c r="H1945" s="1">
        <v>980.94</v>
      </c>
    </row>
    <row r="1946" spans="1:8" hidden="1" x14ac:dyDescent="0.3">
      <c r="A1946">
        <v>14000</v>
      </c>
      <c r="B1946" t="str">
        <f t="shared" si="119"/>
        <v>10110</v>
      </c>
      <c r="C1946" t="str">
        <f t="shared" si="120"/>
        <v>0000116830</v>
      </c>
      <c r="D1946" t="str">
        <f>"5013520"</f>
        <v>5013520</v>
      </c>
      <c r="E1946" t="s">
        <v>114</v>
      </c>
      <c r="F1946" s="1">
        <v>1075.68</v>
      </c>
      <c r="G1946" s="1">
        <v>101.28</v>
      </c>
      <c r="H1946" s="1">
        <v>1176.96</v>
      </c>
    </row>
    <row r="1947" spans="1:8" hidden="1" x14ac:dyDescent="0.3">
      <c r="A1947">
        <v>14000</v>
      </c>
      <c r="B1947" t="str">
        <f t="shared" si="119"/>
        <v>10110</v>
      </c>
      <c r="C1947" t="str">
        <f t="shared" si="120"/>
        <v>0000116830</v>
      </c>
      <c r="D1947" t="str">
        <f>"5013650"</f>
        <v>5013650</v>
      </c>
      <c r="E1947" t="s">
        <v>83</v>
      </c>
      <c r="F1947" s="1">
        <v>764.2</v>
      </c>
      <c r="G1947" s="1">
        <v>149.38</v>
      </c>
      <c r="H1947" s="1">
        <v>913.58</v>
      </c>
    </row>
    <row r="1948" spans="1:8" hidden="1" x14ac:dyDescent="0.3">
      <c r="A1948">
        <v>14000</v>
      </c>
      <c r="B1948" t="str">
        <f t="shared" si="119"/>
        <v>10110</v>
      </c>
      <c r="C1948" t="str">
        <f t="shared" si="120"/>
        <v>0000116830</v>
      </c>
      <c r="D1948" t="str">
        <f>"5022160"</f>
        <v>5022160</v>
      </c>
      <c r="E1948" t="s">
        <v>98</v>
      </c>
      <c r="F1948" s="1">
        <v>30</v>
      </c>
      <c r="G1948" s="1">
        <v>0</v>
      </c>
      <c r="H1948" s="1">
        <v>30</v>
      </c>
    </row>
    <row r="1949" spans="1:8" hidden="1" x14ac:dyDescent="0.3">
      <c r="A1949">
        <v>14000</v>
      </c>
      <c r="B1949" t="str">
        <f t="shared" si="119"/>
        <v>10110</v>
      </c>
      <c r="C1949" t="str">
        <f t="shared" si="120"/>
        <v>0000116830</v>
      </c>
      <c r="D1949" t="str">
        <f>"5022170"</f>
        <v>5022170</v>
      </c>
      <c r="E1949" t="s">
        <v>99</v>
      </c>
      <c r="F1949" s="1">
        <v>263</v>
      </c>
      <c r="G1949" s="1">
        <v>0</v>
      </c>
      <c r="H1949" s="1">
        <v>263</v>
      </c>
    </row>
    <row r="1950" spans="1:8" hidden="1" x14ac:dyDescent="0.3">
      <c r="A1950">
        <v>14000</v>
      </c>
      <c r="B1950" t="str">
        <f t="shared" si="119"/>
        <v>10110</v>
      </c>
      <c r="C1950" t="str">
        <f t="shared" si="120"/>
        <v>0000116830</v>
      </c>
      <c r="D1950" t="str">
        <f>"5022320"</f>
        <v>5022320</v>
      </c>
      <c r="E1950" t="s">
        <v>103</v>
      </c>
      <c r="F1950" s="1">
        <v>1875</v>
      </c>
      <c r="G1950" s="1">
        <v>0</v>
      </c>
      <c r="H1950" s="1">
        <v>1875</v>
      </c>
    </row>
    <row r="1951" spans="1:8" x14ac:dyDescent="0.3">
      <c r="A1951">
        <v>14000</v>
      </c>
      <c r="B1951" t="str">
        <f t="shared" ref="B1951:B1982" si="121">"10120"</f>
        <v>10120</v>
      </c>
      <c r="C1951" t="str">
        <f>"0000000000"</f>
        <v>0000000000</v>
      </c>
      <c r="D1951" t="str">
        <f>"101010"</f>
        <v>101010</v>
      </c>
      <c r="E1951" t="s">
        <v>27</v>
      </c>
      <c r="F1951" s="1">
        <v>10905840.84</v>
      </c>
      <c r="G1951" s="1">
        <v>5095.96</v>
      </c>
      <c r="H1951" s="1">
        <v>10910936.800000001</v>
      </c>
    </row>
    <row r="1952" spans="1:8" x14ac:dyDescent="0.3">
      <c r="A1952">
        <v>14000</v>
      </c>
      <c r="B1952" t="str">
        <f t="shared" si="121"/>
        <v>10120</v>
      </c>
      <c r="C1952" t="str">
        <f>"0000000000"</f>
        <v>0000000000</v>
      </c>
      <c r="D1952" t="str">
        <f>"308000"</f>
        <v>308000</v>
      </c>
      <c r="E1952" t="s">
        <v>120</v>
      </c>
      <c r="F1952" s="1">
        <v>-10843466.65</v>
      </c>
      <c r="G1952" s="1">
        <v>0</v>
      </c>
      <c r="H1952" s="1">
        <v>-10843466.65</v>
      </c>
    </row>
    <row r="1953" spans="1:8" x14ac:dyDescent="0.3">
      <c r="A1953" s="2">
        <v>14000</v>
      </c>
      <c r="B1953" s="2" t="str">
        <f t="shared" si="121"/>
        <v>10120</v>
      </c>
      <c r="C1953" s="2" t="str">
        <f>"0000000000"</f>
        <v>0000000000</v>
      </c>
      <c r="D1953" s="2" t="str">
        <f>"4007108"</f>
        <v>4007108</v>
      </c>
      <c r="E1953" s="2" t="s">
        <v>143</v>
      </c>
      <c r="F1953" s="3">
        <v>-62374.19</v>
      </c>
      <c r="G1953" s="3">
        <v>-5095.96</v>
      </c>
      <c r="H1953" s="3">
        <v>-67470.149999999994</v>
      </c>
    </row>
    <row r="1954" spans="1:8" x14ac:dyDescent="0.3">
      <c r="A1954">
        <v>14000</v>
      </c>
      <c r="B1954" t="str">
        <f t="shared" si="121"/>
        <v>10120</v>
      </c>
      <c r="C1954" t="str">
        <f>"0000000000"</f>
        <v>0000000000</v>
      </c>
      <c r="D1954" t="str">
        <f>"5011120"</f>
        <v>5011120</v>
      </c>
      <c r="E1954" t="s">
        <v>36</v>
      </c>
      <c r="F1954" s="1">
        <v>0</v>
      </c>
      <c r="G1954" s="1">
        <v>0</v>
      </c>
      <c r="H1954" s="1">
        <v>0</v>
      </c>
    </row>
    <row r="1955" spans="1:8" x14ac:dyDescent="0.3">
      <c r="A1955">
        <v>14000</v>
      </c>
      <c r="B1955" t="str">
        <f t="shared" si="121"/>
        <v>10120</v>
      </c>
      <c r="C1955" t="str">
        <f>"0000000000"</f>
        <v>0000000000</v>
      </c>
      <c r="D1955" t="str">
        <f>"5011230"</f>
        <v>5011230</v>
      </c>
      <c r="E1955" t="s">
        <v>43</v>
      </c>
      <c r="F1955" s="1">
        <v>0</v>
      </c>
      <c r="G1955" s="1">
        <v>0</v>
      </c>
      <c r="H1955" s="1">
        <v>0</v>
      </c>
    </row>
    <row r="1956" spans="1:8" x14ac:dyDescent="0.3">
      <c r="A1956">
        <v>14000</v>
      </c>
      <c r="B1956" t="str">
        <f t="shared" si="121"/>
        <v>10120</v>
      </c>
      <c r="C1956" t="str">
        <f t="shared" ref="C1956:C1982" si="122">"0000118072"</f>
        <v>0000118072</v>
      </c>
      <c r="D1956" t="str">
        <f>"101010"</f>
        <v>101010</v>
      </c>
      <c r="E1956" t="s">
        <v>27</v>
      </c>
      <c r="F1956" s="1">
        <v>-2882247.62</v>
      </c>
      <c r="G1956" s="1">
        <v>-207407.23</v>
      </c>
      <c r="H1956" s="1">
        <v>-3089654.85</v>
      </c>
    </row>
    <row r="1957" spans="1:8" x14ac:dyDescent="0.3">
      <c r="A1957">
        <v>14000</v>
      </c>
      <c r="B1957" t="str">
        <f t="shared" si="121"/>
        <v>10120</v>
      </c>
      <c r="C1957" t="str">
        <f t="shared" si="122"/>
        <v>0000118072</v>
      </c>
      <c r="D1957" t="str">
        <f>"205025"</f>
        <v>205025</v>
      </c>
      <c r="E1957" t="s">
        <v>29</v>
      </c>
      <c r="F1957" s="1">
        <v>-46597.83</v>
      </c>
      <c r="G1957" s="1">
        <v>46597.83</v>
      </c>
      <c r="H1957" s="1">
        <v>0</v>
      </c>
    </row>
    <row r="1958" spans="1:8" x14ac:dyDescent="0.3">
      <c r="A1958">
        <v>14000</v>
      </c>
      <c r="B1958" t="str">
        <f t="shared" si="121"/>
        <v>10120</v>
      </c>
      <c r="C1958" t="str">
        <f t="shared" si="122"/>
        <v>0000118072</v>
      </c>
      <c r="D1958" t="str">
        <f>"4009070"</f>
        <v>4009070</v>
      </c>
      <c r="E1958" t="s">
        <v>141</v>
      </c>
      <c r="F1958" s="1">
        <v>-14487.02</v>
      </c>
      <c r="G1958" s="1">
        <v>0</v>
      </c>
      <c r="H1958" s="1">
        <v>-14487.02</v>
      </c>
    </row>
    <row r="1959" spans="1:8" x14ac:dyDescent="0.3">
      <c r="A1959">
        <v>14000</v>
      </c>
      <c r="B1959" t="str">
        <f t="shared" si="121"/>
        <v>10120</v>
      </c>
      <c r="C1959" t="str">
        <f t="shared" si="122"/>
        <v>0000118072</v>
      </c>
      <c r="D1959" t="str">
        <f>"4009071"</f>
        <v>4009071</v>
      </c>
      <c r="E1959" t="s">
        <v>110</v>
      </c>
      <c r="F1959" s="1">
        <v>-2696.02</v>
      </c>
      <c r="G1959" s="1">
        <v>0</v>
      </c>
      <c r="H1959" s="1">
        <v>-2696.02</v>
      </c>
    </row>
    <row r="1960" spans="1:8" x14ac:dyDescent="0.3">
      <c r="A1960">
        <v>14000</v>
      </c>
      <c r="B1960" t="str">
        <f t="shared" si="121"/>
        <v>10120</v>
      </c>
      <c r="C1960" t="str">
        <f t="shared" si="122"/>
        <v>0000118072</v>
      </c>
      <c r="D1960" t="str">
        <f>"4016034"</f>
        <v>4016034</v>
      </c>
      <c r="E1960" t="s">
        <v>175</v>
      </c>
      <c r="F1960" s="1">
        <v>17183.04</v>
      </c>
      <c r="G1960" s="1">
        <v>0</v>
      </c>
      <c r="H1960" s="1">
        <v>17183.04</v>
      </c>
    </row>
    <row r="1961" spans="1:8" x14ac:dyDescent="0.3">
      <c r="A1961">
        <v>14000</v>
      </c>
      <c r="B1961" t="str">
        <f t="shared" si="121"/>
        <v>10120</v>
      </c>
      <c r="C1961" t="str">
        <f t="shared" si="122"/>
        <v>0000118072</v>
      </c>
      <c r="D1961" t="str">
        <f>"5011110"</f>
        <v>5011110</v>
      </c>
      <c r="E1961" t="s">
        <v>35</v>
      </c>
      <c r="F1961" s="1">
        <v>3615</v>
      </c>
      <c r="G1961" s="1">
        <v>361.5</v>
      </c>
      <c r="H1961" s="1">
        <v>3976.5</v>
      </c>
    </row>
    <row r="1962" spans="1:8" x14ac:dyDescent="0.3">
      <c r="A1962">
        <v>14000</v>
      </c>
      <c r="B1962" t="str">
        <f t="shared" si="121"/>
        <v>10120</v>
      </c>
      <c r="C1962" t="str">
        <f t="shared" si="122"/>
        <v>0000118072</v>
      </c>
      <c r="D1962" t="str">
        <f>"5011120"</f>
        <v>5011120</v>
      </c>
      <c r="E1962" t="s">
        <v>36</v>
      </c>
      <c r="F1962" s="1">
        <v>2190.38</v>
      </c>
      <c r="G1962" s="1">
        <v>151.56</v>
      </c>
      <c r="H1962" s="1">
        <v>2341.94</v>
      </c>
    </row>
    <row r="1963" spans="1:8" x14ac:dyDescent="0.3">
      <c r="A1963">
        <v>14000</v>
      </c>
      <c r="B1963" t="str">
        <f t="shared" si="121"/>
        <v>10120</v>
      </c>
      <c r="C1963" t="str">
        <f t="shared" si="122"/>
        <v>0000118072</v>
      </c>
      <c r="D1963" t="str">
        <f>"5011140"</f>
        <v>5011140</v>
      </c>
      <c r="E1963" t="s">
        <v>37</v>
      </c>
      <c r="F1963" s="1">
        <v>335</v>
      </c>
      <c r="G1963" s="1">
        <v>33.5</v>
      </c>
      <c r="H1963" s="1">
        <v>368.5</v>
      </c>
    </row>
    <row r="1964" spans="1:8" x14ac:dyDescent="0.3">
      <c r="A1964">
        <v>14000</v>
      </c>
      <c r="B1964" t="str">
        <f t="shared" si="121"/>
        <v>10120</v>
      </c>
      <c r="C1964" t="str">
        <f t="shared" si="122"/>
        <v>0000118072</v>
      </c>
      <c r="D1964" t="str">
        <f>"5011150"</f>
        <v>5011150</v>
      </c>
      <c r="E1964" t="s">
        <v>38</v>
      </c>
      <c r="F1964" s="1">
        <v>3385</v>
      </c>
      <c r="G1964" s="1">
        <v>338.5</v>
      </c>
      <c r="H1964" s="1">
        <v>3723.5</v>
      </c>
    </row>
    <row r="1965" spans="1:8" x14ac:dyDescent="0.3">
      <c r="A1965">
        <v>14000</v>
      </c>
      <c r="B1965" t="str">
        <f t="shared" si="121"/>
        <v>10120</v>
      </c>
      <c r="C1965" t="str">
        <f t="shared" si="122"/>
        <v>0000118072</v>
      </c>
      <c r="D1965" t="str">
        <f>"5011160"</f>
        <v>5011160</v>
      </c>
      <c r="E1965" t="s">
        <v>39</v>
      </c>
      <c r="F1965" s="1">
        <v>280</v>
      </c>
      <c r="G1965" s="1">
        <v>28</v>
      </c>
      <c r="H1965" s="1">
        <v>308</v>
      </c>
    </row>
    <row r="1966" spans="1:8" x14ac:dyDescent="0.3">
      <c r="A1966">
        <v>14000</v>
      </c>
      <c r="B1966" t="str">
        <f t="shared" si="121"/>
        <v>10120</v>
      </c>
      <c r="C1966" t="str">
        <f t="shared" si="122"/>
        <v>0000118072</v>
      </c>
      <c r="D1966" t="str">
        <f>"5011170"</f>
        <v>5011170</v>
      </c>
      <c r="E1966" t="s">
        <v>40</v>
      </c>
      <c r="F1966" s="1">
        <v>152.5</v>
      </c>
      <c r="G1966" s="1">
        <v>15.25</v>
      </c>
      <c r="H1966" s="1">
        <v>167.75</v>
      </c>
    </row>
    <row r="1967" spans="1:8" x14ac:dyDescent="0.3">
      <c r="A1967">
        <v>14000</v>
      </c>
      <c r="B1967" t="str">
        <f t="shared" si="121"/>
        <v>10120</v>
      </c>
      <c r="C1967" t="str">
        <f t="shared" si="122"/>
        <v>0000118072</v>
      </c>
      <c r="D1967" t="str">
        <f>"5011230"</f>
        <v>5011230</v>
      </c>
      <c r="E1967" t="s">
        <v>43</v>
      </c>
      <c r="F1967" s="1">
        <v>28181.82</v>
      </c>
      <c r="G1967" s="1">
        <v>2500</v>
      </c>
      <c r="H1967" s="1">
        <v>30681.82</v>
      </c>
    </row>
    <row r="1968" spans="1:8" x14ac:dyDescent="0.3">
      <c r="A1968">
        <v>14000</v>
      </c>
      <c r="B1968" t="str">
        <f t="shared" si="121"/>
        <v>10120</v>
      </c>
      <c r="C1968" t="str">
        <f t="shared" si="122"/>
        <v>0000118072</v>
      </c>
      <c r="D1968" t="str">
        <f>"5011310"</f>
        <v>5011310</v>
      </c>
      <c r="E1968" t="s">
        <v>45</v>
      </c>
      <c r="F1968" s="1">
        <v>500</v>
      </c>
      <c r="G1968" s="1">
        <v>-500</v>
      </c>
      <c r="H1968" s="1">
        <v>0</v>
      </c>
    </row>
    <row r="1969" spans="1:8" x14ac:dyDescent="0.3">
      <c r="A1969">
        <v>14000</v>
      </c>
      <c r="B1969" t="str">
        <f t="shared" si="121"/>
        <v>10120</v>
      </c>
      <c r="C1969" t="str">
        <f t="shared" si="122"/>
        <v>0000118072</v>
      </c>
      <c r="D1969" t="str">
        <f>"5011380"</f>
        <v>5011380</v>
      </c>
      <c r="E1969" t="s">
        <v>46</v>
      </c>
      <c r="F1969" s="1">
        <v>160</v>
      </c>
      <c r="G1969" s="1">
        <v>20</v>
      </c>
      <c r="H1969" s="1">
        <v>180</v>
      </c>
    </row>
    <row r="1970" spans="1:8" x14ac:dyDescent="0.3">
      <c r="A1970">
        <v>14000</v>
      </c>
      <c r="B1970" t="str">
        <f t="shared" si="121"/>
        <v>10120</v>
      </c>
      <c r="C1970" t="str">
        <f t="shared" si="122"/>
        <v>0000118072</v>
      </c>
      <c r="D1970" t="str">
        <f>"5012160"</f>
        <v>5012160</v>
      </c>
      <c r="E1970" t="s">
        <v>55</v>
      </c>
      <c r="F1970" s="1">
        <v>756.36</v>
      </c>
      <c r="G1970" s="1">
        <v>0</v>
      </c>
      <c r="H1970" s="1">
        <v>756.36</v>
      </c>
    </row>
    <row r="1971" spans="1:8" x14ac:dyDescent="0.3">
      <c r="A1971">
        <v>14000</v>
      </c>
      <c r="B1971" t="str">
        <f t="shared" si="121"/>
        <v>10120</v>
      </c>
      <c r="C1971" t="str">
        <f t="shared" si="122"/>
        <v>0000118072</v>
      </c>
      <c r="D1971" t="str">
        <f>"5012240"</f>
        <v>5012240</v>
      </c>
      <c r="E1971" t="s">
        <v>60</v>
      </c>
      <c r="F1971" s="1">
        <v>495</v>
      </c>
      <c r="G1971" s="1">
        <v>0</v>
      </c>
      <c r="H1971" s="1">
        <v>495</v>
      </c>
    </row>
    <row r="1972" spans="1:8" x14ac:dyDescent="0.3">
      <c r="A1972">
        <v>14000</v>
      </c>
      <c r="B1972" t="str">
        <f t="shared" si="121"/>
        <v>10120</v>
      </c>
      <c r="C1972" t="str">
        <f t="shared" si="122"/>
        <v>0000118072</v>
      </c>
      <c r="D1972" t="str">
        <f>"5012520"</f>
        <v>5012520</v>
      </c>
      <c r="E1972" t="s">
        <v>63</v>
      </c>
      <c r="F1972" s="1">
        <v>1.91</v>
      </c>
      <c r="G1972" s="1">
        <v>0</v>
      </c>
      <c r="H1972" s="1">
        <v>1.91</v>
      </c>
    </row>
    <row r="1973" spans="1:8" x14ac:dyDescent="0.3">
      <c r="A1973">
        <v>14000</v>
      </c>
      <c r="B1973" t="str">
        <f t="shared" si="121"/>
        <v>10120</v>
      </c>
      <c r="C1973" t="str">
        <f t="shared" si="122"/>
        <v>0000118072</v>
      </c>
      <c r="D1973" t="str">
        <f>"5012780"</f>
        <v>5012780</v>
      </c>
      <c r="E1973" t="s">
        <v>72</v>
      </c>
      <c r="F1973" s="1">
        <v>1504.73</v>
      </c>
      <c r="G1973" s="1">
        <v>0</v>
      </c>
      <c r="H1973" s="1">
        <v>1504.73</v>
      </c>
    </row>
    <row r="1974" spans="1:8" x14ac:dyDescent="0.3">
      <c r="A1974">
        <v>14000</v>
      </c>
      <c r="B1974" t="str">
        <f t="shared" si="121"/>
        <v>10120</v>
      </c>
      <c r="C1974" t="str">
        <f t="shared" si="122"/>
        <v>0000118072</v>
      </c>
      <c r="D1974" t="str">
        <f>"5013120"</f>
        <v>5013120</v>
      </c>
      <c r="E1974" t="s">
        <v>80</v>
      </c>
      <c r="F1974" s="1">
        <v>7.56</v>
      </c>
      <c r="G1974" s="1">
        <v>0</v>
      </c>
      <c r="H1974" s="1">
        <v>7.56</v>
      </c>
    </row>
    <row r="1975" spans="1:8" x14ac:dyDescent="0.3">
      <c r="A1975">
        <v>14000</v>
      </c>
      <c r="B1975" t="str">
        <f t="shared" si="121"/>
        <v>10120</v>
      </c>
      <c r="C1975" t="str">
        <f t="shared" si="122"/>
        <v>0000118072</v>
      </c>
      <c r="D1975" t="str">
        <f>"5014510"</f>
        <v>5014510</v>
      </c>
      <c r="E1975" t="s">
        <v>88</v>
      </c>
      <c r="F1975" s="1">
        <v>1924259.74</v>
      </c>
      <c r="G1975" s="1">
        <v>121357.89</v>
      </c>
      <c r="H1975" s="1">
        <v>2045617.63</v>
      </c>
    </row>
    <row r="1976" spans="1:8" x14ac:dyDescent="0.3">
      <c r="A1976">
        <v>14000</v>
      </c>
      <c r="B1976" t="str">
        <f t="shared" si="121"/>
        <v>10120</v>
      </c>
      <c r="C1976" t="str">
        <f t="shared" si="122"/>
        <v>0000118072</v>
      </c>
      <c r="D1976" t="str">
        <f>"5014520"</f>
        <v>5014520</v>
      </c>
      <c r="E1976" t="s">
        <v>111</v>
      </c>
      <c r="F1976" s="1">
        <v>848999.91</v>
      </c>
      <c r="G1976" s="1">
        <v>19381.82</v>
      </c>
      <c r="H1976" s="1">
        <v>868381.73</v>
      </c>
    </row>
    <row r="1977" spans="1:8" x14ac:dyDescent="0.3">
      <c r="A1977">
        <v>14000</v>
      </c>
      <c r="B1977" t="str">
        <f t="shared" si="121"/>
        <v>10120</v>
      </c>
      <c r="C1977" t="str">
        <f t="shared" si="122"/>
        <v>0000118072</v>
      </c>
      <c r="D1977" t="str">
        <f>"5014810"</f>
        <v>5014810</v>
      </c>
      <c r="E1977" t="s">
        <v>146</v>
      </c>
      <c r="F1977" s="1">
        <v>2696.02</v>
      </c>
      <c r="G1977" s="1">
        <v>0</v>
      </c>
      <c r="H1977" s="1">
        <v>2696.02</v>
      </c>
    </row>
    <row r="1978" spans="1:8" x14ac:dyDescent="0.3">
      <c r="A1978">
        <v>14000</v>
      </c>
      <c r="B1978" t="str">
        <f t="shared" si="121"/>
        <v>10120</v>
      </c>
      <c r="C1978" t="str">
        <f t="shared" si="122"/>
        <v>0000118072</v>
      </c>
      <c r="D1978" t="str">
        <f>"5014820"</f>
        <v>5014820</v>
      </c>
      <c r="E1978" t="s">
        <v>147</v>
      </c>
      <c r="F1978" s="1">
        <v>14487.02</v>
      </c>
      <c r="G1978" s="1">
        <v>0</v>
      </c>
      <c r="H1978" s="1">
        <v>14487.02</v>
      </c>
    </row>
    <row r="1979" spans="1:8" x14ac:dyDescent="0.3">
      <c r="A1979">
        <v>14000</v>
      </c>
      <c r="B1979" t="str">
        <f t="shared" si="121"/>
        <v>10120</v>
      </c>
      <c r="C1979" t="str">
        <f t="shared" si="122"/>
        <v>0000118072</v>
      </c>
      <c r="D1979" t="str">
        <f>"5015410"</f>
        <v>5015410</v>
      </c>
      <c r="E1979" t="s">
        <v>93</v>
      </c>
      <c r="F1979" s="1">
        <v>257.27999999999997</v>
      </c>
      <c r="G1979" s="1">
        <v>0</v>
      </c>
      <c r="H1979" s="1">
        <v>257.27999999999997</v>
      </c>
    </row>
    <row r="1980" spans="1:8" x14ac:dyDescent="0.3">
      <c r="A1980">
        <v>14000</v>
      </c>
      <c r="B1980" t="str">
        <f t="shared" si="121"/>
        <v>10120</v>
      </c>
      <c r="C1980" t="str">
        <f t="shared" si="122"/>
        <v>0000118072</v>
      </c>
      <c r="D1980" t="str">
        <f>"5022240"</f>
        <v>5022240</v>
      </c>
      <c r="E1980" t="s">
        <v>101</v>
      </c>
      <c r="F1980" s="1">
        <v>7.01</v>
      </c>
      <c r="G1980" s="1">
        <v>0</v>
      </c>
      <c r="H1980" s="1">
        <v>7.01</v>
      </c>
    </row>
    <row r="1981" spans="1:8" x14ac:dyDescent="0.3">
      <c r="A1981">
        <v>14000</v>
      </c>
      <c r="B1981" t="str">
        <f t="shared" si="121"/>
        <v>10120</v>
      </c>
      <c r="C1981" t="str">
        <f t="shared" si="122"/>
        <v>0000118072</v>
      </c>
      <c r="D1981" t="str">
        <f>"609660"</f>
        <v>609660</v>
      </c>
      <c r="E1981" t="s">
        <v>142</v>
      </c>
      <c r="F1981" s="1">
        <v>27327</v>
      </c>
      <c r="G1981" s="1">
        <v>0</v>
      </c>
      <c r="H1981" s="1">
        <v>27327</v>
      </c>
    </row>
    <row r="1982" spans="1:8" x14ac:dyDescent="0.3">
      <c r="A1982">
        <v>14000</v>
      </c>
      <c r="B1982" t="str">
        <f t="shared" si="121"/>
        <v>10120</v>
      </c>
      <c r="C1982" t="str">
        <f t="shared" si="122"/>
        <v>0000118072</v>
      </c>
      <c r="D1982" t="str">
        <f>"609930"</f>
        <v>609930</v>
      </c>
      <c r="E1982" t="s">
        <v>148</v>
      </c>
      <c r="F1982" s="1">
        <v>69246.210000000006</v>
      </c>
      <c r="G1982" s="1">
        <v>17121.38</v>
      </c>
      <c r="H1982" s="1">
        <v>86367.59</v>
      </c>
    </row>
    <row r="1983" spans="1:8" hidden="1" x14ac:dyDescent="0.3">
      <c r="A1983">
        <v>14000</v>
      </c>
      <c r="B1983" t="str">
        <f t="shared" ref="B1983:B1988" si="123">"15000"</f>
        <v>15000</v>
      </c>
      <c r="C1983" t="str">
        <f t="shared" ref="C1983:C1988" si="124">"0000000000"</f>
        <v>0000000000</v>
      </c>
      <c r="D1983" t="str">
        <f>"182720"</f>
        <v>182720</v>
      </c>
      <c r="E1983" t="s">
        <v>176</v>
      </c>
      <c r="F1983" s="1">
        <v>2105149.9</v>
      </c>
      <c r="G1983" s="1">
        <v>819274.87</v>
      </c>
      <c r="H1983" s="1">
        <v>2924424.77</v>
      </c>
    </row>
    <row r="1984" spans="1:8" hidden="1" x14ac:dyDescent="0.3">
      <c r="A1984">
        <v>14000</v>
      </c>
      <c r="B1984" t="str">
        <f t="shared" si="123"/>
        <v>15000</v>
      </c>
      <c r="C1984" t="str">
        <f t="shared" si="124"/>
        <v>0000000000</v>
      </c>
      <c r="D1984" t="str">
        <f>"183670"</f>
        <v>183670</v>
      </c>
      <c r="E1984" t="s">
        <v>177</v>
      </c>
      <c r="F1984" s="1">
        <v>-6505</v>
      </c>
      <c r="G1984" s="1">
        <v>0</v>
      </c>
      <c r="H1984" s="1">
        <v>-6505</v>
      </c>
    </row>
    <row r="1985" spans="1:8" hidden="1" x14ac:dyDescent="0.3">
      <c r="A1985">
        <v>14000</v>
      </c>
      <c r="B1985" t="str">
        <f t="shared" si="123"/>
        <v>15000</v>
      </c>
      <c r="C1985" t="str">
        <f t="shared" si="124"/>
        <v>0000000000</v>
      </c>
      <c r="D1985" t="str">
        <f>"183680"</f>
        <v>183680</v>
      </c>
      <c r="E1985" t="s">
        <v>178</v>
      </c>
      <c r="F1985" s="1">
        <v>6505</v>
      </c>
      <c r="G1985" s="1">
        <v>0</v>
      </c>
      <c r="H1985" s="1">
        <v>6505</v>
      </c>
    </row>
    <row r="1986" spans="1:8" hidden="1" x14ac:dyDescent="0.3">
      <c r="A1986">
        <v>14000</v>
      </c>
      <c r="B1986" t="str">
        <f t="shared" si="123"/>
        <v>15000</v>
      </c>
      <c r="C1986" t="str">
        <f t="shared" si="124"/>
        <v>0000000000</v>
      </c>
      <c r="D1986" t="str">
        <f>"183700"</f>
        <v>183700</v>
      </c>
      <c r="E1986" t="s">
        <v>179</v>
      </c>
      <c r="F1986" s="1">
        <v>148153.67000000001</v>
      </c>
      <c r="G1986" s="1">
        <v>0</v>
      </c>
      <c r="H1986" s="1">
        <v>148153.67000000001</v>
      </c>
    </row>
    <row r="1987" spans="1:8" hidden="1" x14ac:dyDescent="0.3">
      <c r="A1987">
        <v>14000</v>
      </c>
      <c r="B1987" t="str">
        <f t="shared" si="123"/>
        <v>15000</v>
      </c>
      <c r="C1987" t="str">
        <f t="shared" si="124"/>
        <v>0000000000</v>
      </c>
      <c r="D1987" t="str">
        <f>"183730"</f>
        <v>183730</v>
      </c>
      <c r="E1987" t="s">
        <v>180</v>
      </c>
      <c r="F1987" s="1">
        <v>-63355.17</v>
      </c>
      <c r="G1987" s="1">
        <v>-851.86</v>
      </c>
      <c r="H1987" s="1">
        <v>-64207.03</v>
      </c>
    </row>
    <row r="1988" spans="1:8" hidden="1" x14ac:dyDescent="0.3">
      <c r="A1988">
        <v>14000</v>
      </c>
      <c r="B1988" t="str">
        <f t="shared" si="123"/>
        <v>15000</v>
      </c>
      <c r="C1988" t="str">
        <f t="shared" si="124"/>
        <v>0000000000</v>
      </c>
      <c r="D1988" t="str">
        <f>"257980"</f>
        <v>257980</v>
      </c>
      <c r="E1988" t="s">
        <v>181</v>
      </c>
      <c r="F1988" s="1">
        <v>-2189948.4</v>
      </c>
      <c r="G1988" s="1">
        <v>-818423.01</v>
      </c>
      <c r="H1988" s="1">
        <v>-3008371.41</v>
      </c>
    </row>
  </sheetData>
  <autoFilter ref="A10:H1988">
    <filterColumn colId="1">
      <filters>
        <filter val="1012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vglr001_15151388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Fisher, Constance (DCJS)</dc:creator>
  <cp:lastModifiedBy>VITA Program</cp:lastModifiedBy>
  <dcterms:created xsi:type="dcterms:W3CDTF">2021-08-03T18:54:56Z</dcterms:created>
  <dcterms:modified xsi:type="dcterms:W3CDTF">2021-08-23T22:02:58Z</dcterms:modified>
</cp:coreProperties>
</file>